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240" yWindow="105" windowWidth="12120" windowHeight="8010" activeTab="3"/>
  </bookViews>
  <sheets>
    <sheet name="RECURSOS" sheetId="1" r:id="rId1"/>
    <sheet name="EROGACIONES" sheetId="2" r:id="rId2"/>
    <sheet name="COPARTICIPACION" sheetId="3" r:id="rId3"/>
    <sheet name="EAI" sheetId="4" r:id="rId4"/>
    <sheet name="Hoja1" sheetId="5" r:id="rId5"/>
  </sheets>
  <definedNames>
    <definedName name="_xlnm.Print_Area" localSheetId="2">'COPARTICIPACION'!$A$2:$D$21</definedName>
    <definedName name="_xlnm.Print_Area" localSheetId="3">'EAI'!$A$2:$F$98</definedName>
    <definedName name="_xlnm.Print_Area" localSheetId="1">'EROGACIONES'!$A$68:$E$133</definedName>
    <definedName name="_xlnm.Print_Area" localSheetId="0">'RECURSOS'!$A$60:$E$117</definedName>
  </definedNames>
  <calcPr fullCalcOnLoad="1"/>
</workbook>
</file>

<file path=xl/comments4.xml><?xml version="1.0" encoding="utf-8"?>
<comments xmlns="http://schemas.openxmlformats.org/spreadsheetml/2006/main">
  <authors>
    <author>Autor</author>
  </authors>
  <commentList>
    <comment ref="C45" authorId="0">
      <text>
        <r>
          <rPr>
            <sz val="8"/>
            <color indexed="8"/>
            <rFont val="Times New Roman"/>
            <family val="1"/>
          </rPr>
          <t>disminucion de la inv.fciera (saldos no inv. + dism.inv.fciera de soc.y emp.del estado y sector pco.fciero.)
Alicia: ver clasificación por rubro</t>
        </r>
      </text>
    </comment>
    <comment ref="D45" authorId="0">
      <text>
        <r>
          <rPr>
            <sz val="8"/>
            <color indexed="8"/>
            <rFont val="Times New Roman"/>
            <family val="1"/>
          </rPr>
          <t>disminucion de la inv.fciera (saldos no inv. + dism.inv.fciera de soc.y emp.del estado y sector pco.fciero.)
Alicia: ver clasificación por rubro</t>
        </r>
      </text>
    </comment>
    <comment ref="E45" authorId="0">
      <text>
        <r>
          <rPr>
            <sz val="8"/>
            <color indexed="8"/>
            <rFont val="Times New Roman"/>
            <family val="1"/>
          </rPr>
          <t>disminucion de la inv.fciera (saldos no inv. + dism.inv.fciera de soc.y emp.del estado y sector pco.fciero.)
Alicia: ver clasificación por rubro</t>
        </r>
      </text>
    </comment>
  </commentList>
</comments>
</file>

<file path=xl/sharedStrings.xml><?xml version="1.0" encoding="utf-8"?>
<sst xmlns="http://schemas.openxmlformats.org/spreadsheetml/2006/main" count="385" uniqueCount="231">
  <si>
    <t>PROVINCIA DE SANTA FE</t>
  </si>
  <si>
    <t>CONCEPTO</t>
  </si>
  <si>
    <t>I - RECURSOS DE LA ADMINISTRACION PROVINCIAL</t>
  </si>
  <si>
    <t>1. RECURSOS CORRIENTES</t>
  </si>
  <si>
    <t xml:space="preserve">     Ingresos Tributarios</t>
  </si>
  <si>
    <t xml:space="preserve">     Contribución a la Seguridad Social</t>
  </si>
  <si>
    <t xml:space="preserve">     Ingresos No Tributarios</t>
  </si>
  <si>
    <t xml:space="preserve">     Otros Ingresos Corrientes</t>
  </si>
  <si>
    <t>2. RECURSOS DE CAPITAL</t>
  </si>
  <si>
    <t xml:space="preserve">    Propios</t>
  </si>
  <si>
    <t xml:space="preserve">    Transferencias de Capital</t>
  </si>
  <si>
    <t xml:space="preserve">    Otros Ingresos de Capital</t>
  </si>
  <si>
    <t>COMPOSICION % REC. EJECUTADOS</t>
  </si>
  <si>
    <t>TOTAL DE RECURSOS</t>
  </si>
  <si>
    <t>(1) Administración Provincial comprende Administración Central, Organismos Descentralizados e Instituciones de Seguridad Social.</t>
  </si>
  <si>
    <t>2) CLASIFICACION POR PROCEDENCIA</t>
  </si>
  <si>
    <t>Dirección General de Programación y Estadística Hacendal</t>
  </si>
  <si>
    <t>1) CLASIFICACIÓN ECONÓMICA Y POR RUBRO</t>
  </si>
  <si>
    <t>II - EROGACIONES DE LA ADMINISTRACION PROVINCIAL</t>
  </si>
  <si>
    <t>1) CLASIFICACION ECONOMICA Y POR OBJETO</t>
  </si>
  <si>
    <t>GASTOS CORRIENTES</t>
  </si>
  <si>
    <t xml:space="preserve">  REMUNERACIONES</t>
  </si>
  <si>
    <t xml:space="preserve">  OTROS GASTOS DE CONSUMO</t>
  </si>
  <si>
    <t xml:space="preserve">    Bienes de Consumo</t>
  </si>
  <si>
    <t xml:space="preserve">    Servicios No Personales</t>
  </si>
  <si>
    <t xml:space="preserve">    Otros</t>
  </si>
  <si>
    <t xml:space="preserve">  RENTAS DE LA PROPIEDAD</t>
  </si>
  <si>
    <t xml:space="preserve">  PRESTACIONES DE LA SEG. SOCIAL</t>
  </si>
  <si>
    <t xml:space="preserve">  OTROS GASTOS CORRIENTES</t>
  </si>
  <si>
    <t xml:space="preserve">  TRANSFERENCIAS CORRIENTES</t>
  </si>
  <si>
    <t xml:space="preserve">    Al Sector Privado</t>
  </si>
  <si>
    <t xml:space="preserve">    A Instit.Provinciales y Municipales</t>
  </si>
  <si>
    <t xml:space="preserve">      Otras</t>
  </si>
  <si>
    <t xml:space="preserve">    Otras Transferencias</t>
  </si>
  <si>
    <t>GASTOS DE CAPITAL</t>
  </si>
  <si>
    <t xml:space="preserve">  INVERSION REAL DIRECTA</t>
  </si>
  <si>
    <t xml:space="preserve">    Bienes Preexistentes</t>
  </si>
  <si>
    <t xml:space="preserve">    Construcciones</t>
  </si>
  <si>
    <t xml:space="preserve">    Maquinarias y Equipos</t>
  </si>
  <si>
    <t xml:space="preserve">  TRANSFERENCIAS DE CAPITAL</t>
  </si>
  <si>
    <t xml:space="preserve">  INVERSION FINANCIERA</t>
  </si>
  <si>
    <t>TOTAL DE GASTOS</t>
  </si>
  <si>
    <t>COMPOSICION % GASTOS EJECUTADOS</t>
  </si>
  <si>
    <t>ADMINISTRACION GUBERNAMENTAL</t>
  </si>
  <si>
    <t>SERVICIOS DE SEGURIDAD</t>
  </si>
  <si>
    <t>SERVICIOS SOCIALES</t>
  </si>
  <si>
    <t>SERVICIOS ECONOMICOS</t>
  </si>
  <si>
    <t>DEUDA PUBLICA</t>
  </si>
  <si>
    <t>TOTAL</t>
  </si>
  <si>
    <t>II-C) COPARTICIPACION A MUNICIPIOS Y COMUNAS</t>
  </si>
  <si>
    <t>Impuesto Inmobiliario</t>
  </si>
  <si>
    <t>Patente Automotor</t>
  </si>
  <si>
    <t>Ingresos Brutos</t>
  </si>
  <si>
    <t>Regimen Federal</t>
  </si>
  <si>
    <t>Fondo Federal Solidario</t>
  </si>
  <si>
    <t xml:space="preserve">COMPOSICION % </t>
  </si>
  <si>
    <t>En millones de pesos</t>
  </si>
  <si>
    <t>NOTA: (1) En Patente Automotor solamente se incorpora como Recaudación Tributaria Provincial el 10% que le corresponde a la Provincia, luego de haber efectuado la coparticipación del 90% del Impuesto a los Municipios y Comunas. Por su parte, y con relación a los ingresos correspondientes a Patentes atrasadas, el mismo se coparticipa totalmente a los Municipios y Comunas.</t>
  </si>
  <si>
    <t>Dirección General de Programación y Estadística Hacendal.</t>
  </si>
  <si>
    <t>III - ESQUEMA AHORRO-INVERSION-FINANCIAMIENTO DE LA ADMINISTRACION PROVINCIAL</t>
  </si>
  <si>
    <t>RECURSOS TRIBUTARIOS</t>
  </si>
  <si>
    <t xml:space="preserve"> * PROVINCIALES</t>
  </si>
  <si>
    <t xml:space="preserve">     Ingresos Brutos</t>
  </si>
  <si>
    <t xml:space="preserve">     Patente Automotor</t>
  </si>
  <si>
    <t xml:space="preserve">     Inmobiliario</t>
  </si>
  <si>
    <t xml:space="preserve">     Sellos y Tasas Contr. Servicios</t>
  </si>
  <si>
    <t xml:space="preserve">     Otros</t>
  </si>
  <si>
    <t xml:space="preserve"> * NACIONALES</t>
  </si>
  <si>
    <t xml:space="preserve">     Ganancias </t>
  </si>
  <si>
    <t xml:space="preserve">     Bienes Personales</t>
  </si>
  <si>
    <t xml:space="preserve">     Valor Agregado</t>
  </si>
  <si>
    <t xml:space="preserve">     Internos</t>
  </si>
  <si>
    <t xml:space="preserve">     Combustibles Líquidos</t>
  </si>
  <si>
    <t xml:space="preserve">     Regimen de Garant. y Fondos Nac.</t>
  </si>
  <si>
    <t>OTROS RECURSOS NACIONALES Y PROVINCIALES(1)</t>
  </si>
  <si>
    <t>OTRAS PROCEDENCIAS (2)</t>
  </si>
  <si>
    <t>TOTAL DE RECURSOS (3)</t>
  </si>
  <si>
    <t>(2)Se incluyen las transferencias corrientes y de capital provenientes del Sector Externo.</t>
  </si>
  <si>
    <t>(3)Total de Recursos Corrientes + Recursos de Capital</t>
  </si>
  <si>
    <t>RECAUDADO AÑO ANTERIOR (4)</t>
  </si>
  <si>
    <t>RECAUDADO AÑO ANTERIOR (2)</t>
  </si>
  <si>
    <t>EJECUTADO AÑO ANTERIOR (2)</t>
  </si>
  <si>
    <t>NO CLASIFICADOS</t>
  </si>
  <si>
    <t>I - RECURSOS DE LA ADMINISTRACION PROVINCIAL (1)</t>
  </si>
  <si>
    <t>II - EROGACIONES DE LA ADMINISTRACION PROVINCIAL (1)</t>
  </si>
  <si>
    <t xml:space="preserve"> </t>
  </si>
  <si>
    <t>EROGADO AÑO ANTERIOR (3)</t>
  </si>
  <si>
    <t>2) CLASIFICACION FUNCIONAL (4)</t>
  </si>
  <si>
    <t>(4) En la clasificación por finalidad se incluyen cifras de Aplicaciones Financieras.</t>
  </si>
  <si>
    <t>INGRESOS NO TRIBUTARIOS</t>
  </si>
  <si>
    <t>(1)En Otros Recursos Nacionales y Provinciales se incluyen: Las Contribuciones de Seguridad Social, Ventas de Bienes y Serv. Públicos, Rentas de la Propiedad, Transferencias corrientes y Recursos de Capital.</t>
  </si>
  <si>
    <t>II-A) EROGACIONES DE LA ADMINISTRACION PROVINCIAL (1)</t>
  </si>
  <si>
    <t>II-B) EROGACIONES DE LA ADMINISTRACION PROVINCIAL (1)</t>
  </si>
  <si>
    <t>En Pesos</t>
  </si>
  <si>
    <t>ADMINISTRACION</t>
  </si>
  <si>
    <t>ORGANISMOS</t>
  </si>
  <si>
    <t>INSTITUCIONES DE</t>
  </si>
  <si>
    <t>CENTRAL</t>
  </si>
  <si>
    <t>DESCENTRALIZADOS</t>
  </si>
  <si>
    <t>SEGURIDAD SOCIAL</t>
  </si>
  <si>
    <t>I -</t>
  </si>
  <si>
    <t>INGRESOS CORRIENTES (1)</t>
  </si>
  <si>
    <t>Ingresos Tributarios</t>
  </si>
  <si>
    <t>Contribución a la Seguridad Social</t>
  </si>
  <si>
    <t>Ingresos no Tributarios</t>
  </si>
  <si>
    <t>Otros Ingresos Corrientes</t>
  </si>
  <si>
    <t xml:space="preserve">II - </t>
  </si>
  <si>
    <t>Remuneraciones</t>
  </si>
  <si>
    <t>Otros Gastos de Consumo</t>
  </si>
  <si>
    <t>Rentas de la Propiedad</t>
  </si>
  <si>
    <t>Prestaciones de la Seguridad Social  (Neto del déficit de la</t>
  </si>
  <si>
    <t>Caja de Jubilaciones y Pensiones)</t>
  </si>
  <si>
    <t>Otros Gastos Corrientes</t>
  </si>
  <si>
    <t>Transferencias Corrientes</t>
  </si>
  <si>
    <t>III -</t>
  </si>
  <si>
    <t>RESULTADO ECONOMICO</t>
  </si>
  <si>
    <t>AHORRO/DESAHORRO ( I-II )</t>
  </si>
  <si>
    <t>IV -</t>
  </si>
  <si>
    <t>RECURSOS DE CAPITAL</t>
  </si>
  <si>
    <t xml:space="preserve">V - </t>
  </si>
  <si>
    <t>Inversión Real Directa</t>
  </si>
  <si>
    <t>Transferencias de Capital</t>
  </si>
  <si>
    <t>Inversión Financiera</t>
  </si>
  <si>
    <t xml:space="preserve">VI - </t>
  </si>
  <si>
    <t>TOTAL DE RECURSOS ( I+IV )</t>
  </si>
  <si>
    <t xml:space="preserve">VII - </t>
  </si>
  <si>
    <t>TOTAL DE GASTOS ( II+V )</t>
  </si>
  <si>
    <t xml:space="preserve">VIII - </t>
  </si>
  <si>
    <t>RESULTADO FINANCIERO SIN CONTEMPLAR EL DÉFICIT</t>
  </si>
  <si>
    <t xml:space="preserve">DE LA CAJA DE JUBILACIONES Y PENSIONES </t>
  </si>
  <si>
    <t>ANTES DE CONTRIBUCIONES (VI-VII)</t>
  </si>
  <si>
    <t>IX -</t>
  </si>
  <si>
    <t>Prestaciones de la Seguridad Social  (Déficit de la Caja de</t>
  </si>
  <si>
    <t>Jubilaciones y Pensiones)</t>
  </si>
  <si>
    <t>X -</t>
  </si>
  <si>
    <t>RESULTADO FINANCIERO CONTEMPLANDO EL DÉFICIT</t>
  </si>
  <si>
    <t>ANTES DE CONTRIBUCIONES (VIII-IX)</t>
  </si>
  <si>
    <t>XI -</t>
  </si>
  <si>
    <t>CONTRIBUCIONES FIGURATIVAS</t>
  </si>
  <si>
    <t>XII -</t>
  </si>
  <si>
    <t>GASTOS FIGURATIVOS</t>
  </si>
  <si>
    <t>XIII -</t>
  </si>
  <si>
    <t>RESULTADO FINANCIERO (X+XI-XII)</t>
  </si>
  <si>
    <t>XIV -</t>
  </si>
  <si>
    <t>FUENTES FINANCIERAS</t>
  </si>
  <si>
    <t>Disminución de la Inversión Financiera</t>
  </si>
  <si>
    <t>- Venta de Acciones y Participación de Capital</t>
  </si>
  <si>
    <t>- Recuperacion de Prestamos de Corto Plazo</t>
  </si>
  <si>
    <t>- Venta de Títulos y Valores</t>
  </si>
  <si>
    <t>- Disminución de Otros Activos Financieros</t>
  </si>
  <si>
    <t>. Disminucion de Disponibilidades</t>
  </si>
  <si>
    <t>. Disminucion de Cuentas a Cobrar</t>
  </si>
  <si>
    <t>. Disminucion de Documentos a Cobrar</t>
  </si>
  <si>
    <t>. Dismin. Activos Dif.y adelan a Proveed.</t>
  </si>
  <si>
    <t>. Recuperacion Aportes Reintegrables</t>
  </si>
  <si>
    <t>- Recuperacion de Prestamos de Largo Plazo</t>
  </si>
  <si>
    <t>Endeudamiento Pco. e Incremento Pasivos</t>
  </si>
  <si>
    <t>- Colocacion Deuda Interna a Corto Plazo</t>
  </si>
  <si>
    <t>- Colocacion Deuda Externa a Corto Plazo</t>
  </si>
  <si>
    <t>- Obtención de Préstamos a Corto Plazo</t>
  </si>
  <si>
    <t>- Incremento de Otros Pasivos</t>
  </si>
  <si>
    <t>- Colocacion Deuda Interna a Largo Plazo</t>
  </si>
  <si>
    <t>- Colocacion Deuda Externa a Largo Plazo</t>
  </si>
  <si>
    <t>- Deuda Exigible</t>
  </si>
  <si>
    <t>- Obtencion de Prestamos a Largo Plazo</t>
  </si>
  <si>
    <t>Incremento del Patrimonio</t>
  </si>
  <si>
    <t>XV -</t>
  </si>
  <si>
    <t>APLICACIONES FINANCIERAS</t>
  </si>
  <si>
    <t>- Aportes de Capital</t>
  </si>
  <si>
    <t>- Concesion de Prestamos a Corto Plazo</t>
  </si>
  <si>
    <t>- Adquisición de Títulos y Valores</t>
  </si>
  <si>
    <t>- Incremento de Otros Activos Financieros</t>
  </si>
  <si>
    <t>. Incremento de Disponibilidades</t>
  </si>
  <si>
    <t>. Incremento de Cuentas a Cobrar</t>
  </si>
  <si>
    <t>. Incremento de Documentos a Cobrar</t>
  </si>
  <si>
    <t>. Incremento de Act. Dif. y Adel. a Proveed.</t>
  </si>
  <si>
    <t>- Concesion de Prestamos a Largo Plazo</t>
  </si>
  <si>
    <t>Amortización Deudas y Disminución Pasivos</t>
  </si>
  <si>
    <t>- Amortizacion Deuda Interna a Corto Plazo</t>
  </si>
  <si>
    <t>- Amortizacion Deuda Externa a Corto Plazo</t>
  </si>
  <si>
    <t>- Amortizacion de Prestamos a Corto Plazo</t>
  </si>
  <si>
    <t>- Disminución de Otros Pasivos</t>
  </si>
  <si>
    <t>- Amortizacion Deuda Interna a Largo Plazo</t>
  </si>
  <si>
    <t>- Amortizacion de Prestamos a Largo Plazo</t>
  </si>
  <si>
    <t>- Convers. Deuda a Largo Plazo en a Corto Plazo</t>
  </si>
  <si>
    <t>Disminución del Patrimonio</t>
  </si>
  <si>
    <t>Contribución para Aplic. Financieras</t>
  </si>
  <si>
    <t>Gastos Figurativos para Aplicaciones Financieras</t>
  </si>
  <si>
    <t>XVI -</t>
  </si>
  <si>
    <t>FINANCIAMIENTO NETO (XIII+XIV-XV)</t>
  </si>
  <si>
    <t>XVII -</t>
  </si>
  <si>
    <t>RESULTADO FINANCIERO NETO DE FUENTES</t>
  </si>
  <si>
    <t>Y APLICACIONES</t>
  </si>
  <si>
    <t>FUENTE: Contaduría General de la Provincia y consultas al SIPAF</t>
  </si>
  <si>
    <t>Fondo Financiamiento Educativo (3)</t>
  </si>
  <si>
    <t>(3) Según información difundida por el Min. de Gob. y Reforma del Estado.</t>
  </si>
  <si>
    <t>FUENTE: Contaduría General de la Provincia y consultas al SIPAF.</t>
  </si>
  <si>
    <t>FUENTE: Contaduría General de la Provincia</t>
  </si>
  <si>
    <t>(4) Incluye: Impuesto Inmobiliario, Ingresos Brutos y Regimen Federal.</t>
  </si>
  <si>
    <t xml:space="preserve">      Coparticipación a MMCC (4)</t>
  </si>
  <si>
    <t>(4)Cifras del Presupuesto del ejercicio 2015</t>
  </si>
  <si>
    <t>(6)Cifras del Presupuesto del ejercicio 2015</t>
  </si>
  <si>
    <t>PRESUPUESTADO EJERCICIO 2015 (4)</t>
  </si>
  <si>
    <t>EJECUTADO EJERCICIO 2015 (3)</t>
  </si>
  <si>
    <t>PRESUPUESTADO EJERCICIO 2015 (6)</t>
  </si>
  <si>
    <t>EJECUTADO EJERCICIO 2015 (5)</t>
  </si>
  <si>
    <t>PRESUPUESTADO EJERCICIO 2015 (5)</t>
  </si>
  <si>
    <t>EJECUTADO EJERCICIO 2015 (2)</t>
  </si>
  <si>
    <t>(5) Cifras del Presupuesto Anual 2015.</t>
  </si>
  <si>
    <t>EJECUTADO EJERCICIO 2015 (1)</t>
  </si>
  <si>
    <t>XVIII -</t>
  </si>
  <si>
    <t>I.A) DATOS DEL MES DE SEPTIEMBRE DE 2015</t>
  </si>
  <si>
    <t>(2)Corresponde a la ejecución del mes de Septiembre de 2014.</t>
  </si>
  <si>
    <t>(3)Corresponde a la ejecución presupuestaria del mes de Septiembre  de 2015</t>
  </si>
  <si>
    <t>(4)Corresponde a la ejecución del mes de Septiembre de 2014</t>
  </si>
  <si>
    <t>(5)Corresponde a la ejecución presupuestaria del mes de Septiembre de 2015.</t>
  </si>
  <si>
    <t>I.B) DATOS ACUMULADOS AL MES DE SEPTIEMBRE DE 2015</t>
  </si>
  <si>
    <t>(2)Corresponde a la ejecución acumulada al mes de Septiembre de 2014.</t>
  </si>
  <si>
    <t>(3)Corresponde a la ejecución presupuestaria acumulada al mes de Septiembre  de 2015</t>
  </si>
  <si>
    <t>(4)Corresponde a la ejecución acumulada al mes de Septiembre de 2014</t>
  </si>
  <si>
    <t>(5)Corresponde a la ejecución presupuestaria acumulada al mes de Septiembre de 2015.</t>
  </si>
  <si>
    <t>II-A) DATOS DEL MES DE SEPTIEMBRE DE 2015</t>
  </si>
  <si>
    <t>(2) Ejecución presupuestaria del mes de Septiembre 2015 (Incluye déficit de la Caja de Jubilaciones y Pens.)</t>
  </si>
  <si>
    <t>(3) Cifras de la ejecución presupuestaria del mes de Septiembre de 2014.</t>
  </si>
  <si>
    <t>(2) Ejecución presupuestaria del mes de Septiembre 2015.(Incluye déficit de la Caja de Jubilaciones y Pens.)</t>
  </si>
  <si>
    <t>II-B) DATOS ACUMULADOS AL MES DE SEPTIEMBRE DE 2015</t>
  </si>
  <si>
    <t>(2) Ejecución presupuestaria acumulada al mes de Septiembre 2015 (Incluye déficit de la Caja de Jubilaciones y Pens.)</t>
  </si>
  <si>
    <t>(3) Cifras de la ejecución presupuestaria acumulada al mes de Septiembre de 2014.</t>
  </si>
  <si>
    <t>(1) Corresponde a la ejecución acumulada al mes de Septiembre de 2015.</t>
  </si>
  <si>
    <t>(2) Cifras de ejecución acumulada al mes de Septiembre de 2014.</t>
  </si>
  <si>
    <t>Ejecución presupuestaria acumulada al mes de Septiembre 2015.</t>
  </si>
</sst>
</file>

<file path=xl/styles.xml><?xml version="1.0" encoding="utf-8"?>
<styleSheet xmlns="http://schemas.openxmlformats.org/spreadsheetml/2006/main">
  <numFmts count="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2"/>
      <name val="Arial"/>
      <family val="2"/>
    </font>
    <font>
      <b/>
      <u val="single"/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"/>
      <name val="Arial"/>
      <family val="2"/>
    </font>
    <font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Arial"/>
      <family val="2"/>
    </font>
    <font>
      <i/>
      <sz val="11"/>
      <color indexed="8"/>
      <name val="Calibri"/>
      <family val="2"/>
    </font>
    <font>
      <b/>
      <sz val="10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Arial"/>
      <family val="2"/>
    </font>
    <font>
      <i/>
      <sz val="11"/>
      <color theme="1"/>
      <name val="Calibri"/>
      <family val="2"/>
    </font>
    <font>
      <b/>
      <sz val="10"/>
      <color theme="1"/>
      <name val="Calibri"/>
      <family val="2"/>
    </font>
    <font>
      <b/>
      <i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4" tint="0.8000100255012512"/>
        </stop>
      </gradientFill>
    </fill>
    <fill>
      <gradientFill type="path" left="0.5" right="0.5" top="0.5" bottom="0.5">
        <stop position="0">
          <color theme="0"/>
        </stop>
        <stop position="1">
          <color theme="4" tint="0.8000100255012512"/>
        </stop>
      </gradient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126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49" fillId="0" borderId="0" xfId="0" applyFont="1" applyAlignment="1">
      <alignment/>
    </xf>
    <xf numFmtId="0" fontId="51" fillId="0" borderId="0" xfId="0" applyFont="1" applyAlignment="1">
      <alignment/>
    </xf>
    <xf numFmtId="0" fontId="0" fillId="0" borderId="10" xfId="0" applyBorder="1" applyAlignment="1">
      <alignment/>
    </xf>
    <xf numFmtId="0" fontId="52" fillId="33" borderId="11" xfId="0" applyFont="1" applyFill="1" applyBorder="1" applyAlignment="1">
      <alignment horizontal="center" vertical="center"/>
    </xf>
    <xf numFmtId="0" fontId="52" fillId="34" borderId="11" xfId="0" applyFont="1" applyFill="1" applyBorder="1" applyAlignment="1">
      <alignment horizontal="center" vertical="center" wrapText="1"/>
    </xf>
    <xf numFmtId="0" fontId="53" fillId="0" borderId="0" xfId="0" applyFont="1" applyAlignment="1">
      <alignment/>
    </xf>
    <xf numFmtId="0" fontId="0" fillId="0" borderId="12" xfId="0" applyBorder="1" applyAlignment="1">
      <alignment/>
    </xf>
    <xf numFmtId="0" fontId="49" fillId="35" borderId="12" xfId="0" applyFont="1" applyFill="1" applyBorder="1" applyAlignment="1">
      <alignment/>
    </xf>
    <xf numFmtId="0" fontId="49" fillId="35" borderId="13" xfId="0" applyFont="1" applyFill="1" applyBorder="1" applyAlignment="1">
      <alignment/>
    </xf>
    <xf numFmtId="0" fontId="3" fillId="35" borderId="12" xfId="0" applyFont="1" applyFill="1" applyBorder="1" applyAlignment="1" applyProtection="1">
      <alignment/>
      <protection/>
    </xf>
    <xf numFmtId="0" fontId="2" fillId="0" borderId="10" xfId="0" applyFont="1" applyFill="1" applyBorder="1" applyAlignment="1" applyProtection="1">
      <alignment/>
      <protection/>
    </xf>
    <xf numFmtId="0" fontId="3" fillId="35" borderId="10" xfId="0" applyFont="1" applyFill="1" applyBorder="1" applyAlignment="1" applyProtection="1">
      <alignment/>
      <protection/>
    </xf>
    <xf numFmtId="0" fontId="3" fillId="35" borderId="13" xfId="0" applyFont="1" applyFill="1" applyBorder="1" applyAlignment="1" applyProtection="1">
      <alignment/>
      <protection/>
    </xf>
    <xf numFmtId="3" fontId="2" fillId="0" borderId="12" xfId="0" applyNumberFormat="1" applyFont="1" applyFill="1" applyBorder="1" applyAlignment="1">
      <alignment/>
    </xf>
    <xf numFmtId="3" fontId="2" fillId="0" borderId="10" xfId="0" applyNumberFormat="1" applyFont="1" applyFill="1" applyBorder="1" applyAlignment="1" applyProtection="1">
      <alignment/>
      <protection/>
    </xf>
    <xf numFmtId="3" fontId="2" fillId="0" borderId="10" xfId="0" applyNumberFormat="1" applyFont="1" applyFill="1" applyBorder="1" applyAlignment="1">
      <alignment/>
    </xf>
    <xf numFmtId="3" fontId="3" fillId="35" borderId="11" xfId="0" applyNumberFormat="1" applyFont="1" applyFill="1" applyBorder="1" applyAlignment="1" applyProtection="1">
      <alignment horizontal="center"/>
      <protection/>
    </xf>
    <xf numFmtId="4" fontId="3" fillId="35" borderId="11" xfId="0" applyNumberFormat="1" applyFont="1" applyFill="1" applyBorder="1" applyAlignment="1" applyProtection="1">
      <alignment horizontal="right"/>
      <protection/>
    </xf>
    <xf numFmtId="0" fontId="0" fillId="0" borderId="0" xfId="0" applyAlignment="1">
      <alignment horizontal="left" wrapText="1"/>
    </xf>
    <xf numFmtId="0" fontId="52" fillId="36" borderId="14" xfId="0" applyFont="1" applyFill="1" applyBorder="1" applyAlignment="1">
      <alignment horizontal="center" vertical="center" wrapText="1"/>
    </xf>
    <xf numFmtId="0" fontId="52" fillId="36" borderId="0" xfId="0" applyFont="1" applyFill="1" applyBorder="1" applyAlignment="1">
      <alignment horizontal="center" vertical="center" wrapText="1"/>
    </xf>
    <xf numFmtId="2" fontId="49" fillId="36" borderId="14" xfId="0" applyNumberFormat="1" applyFont="1" applyFill="1" applyBorder="1" applyAlignment="1">
      <alignment/>
    </xf>
    <xf numFmtId="3" fontId="49" fillId="36" borderId="0" xfId="0" applyNumberFormat="1" applyFont="1" applyFill="1" applyBorder="1" applyAlignment="1">
      <alignment/>
    </xf>
    <xf numFmtId="2" fontId="0" fillId="36" borderId="14" xfId="0" applyNumberFormat="1" applyFill="1" applyBorder="1" applyAlignment="1">
      <alignment/>
    </xf>
    <xf numFmtId="3" fontId="0" fillId="36" borderId="0" xfId="0" applyNumberFormat="1" applyFill="1" applyBorder="1" applyAlignment="1">
      <alignment/>
    </xf>
    <xf numFmtId="0" fontId="0" fillId="36" borderId="0" xfId="0" applyFill="1" applyBorder="1" applyAlignment="1">
      <alignment/>
    </xf>
    <xf numFmtId="0" fontId="0" fillId="36" borderId="14" xfId="0" applyFill="1" applyBorder="1" applyAlignment="1">
      <alignment/>
    </xf>
    <xf numFmtId="4" fontId="0" fillId="0" borderId="10" xfId="0" applyNumberFormat="1" applyBorder="1" applyAlignment="1">
      <alignment/>
    </xf>
    <xf numFmtId="4" fontId="49" fillId="35" borderId="12" xfId="0" applyNumberFormat="1" applyFont="1" applyFill="1" applyBorder="1" applyAlignment="1">
      <alignment/>
    </xf>
    <xf numFmtId="4" fontId="49" fillId="35" borderId="10" xfId="0" applyNumberFormat="1" applyFont="1" applyFill="1" applyBorder="1" applyAlignment="1">
      <alignment/>
    </xf>
    <xf numFmtId="4" fontId="49" fillId="35" borderId="13" xfId="0" applyNumberFormat="1" applyFont="1" applyFill="1" applyBorder="1" applyAlignment="1">
      <alignment/>
    </xf>
    <xf numFmtId="0" fontId="0" fillId="0" borderId="0" xfId="0" applyAlignment="1">
      <alignment horizontal="left" wrapText="1"/>
    </xf>
    <xf numFmtId="0" fontId="49" fillId="35" borderId="11" xfId="0" applyFont="1" applyFill="1" applyBorder="1" applyAlignment="1">
      <alignment vertical="center" wrapText="1"/>
    </xf>
    <xf numFmtId="0" fontId="49" fillId="35" borderId="11" xfId="0" applyFont="1" applyFill="1" applyBorder="1" applyAlignment="1">
      <alignment/>
    </xf>
    <xf numFmtId="4" fontId="49" fillId="35" borderId="11" xfId="0" applyNumberFormat="1" applyFont="1" applyFill="1" applyBorder="1" applyAlignment="1">
      <alignment/>
    </xf>
    <xf numFmtId="0" fontId="54" fillId="35" borderId="11" xfId="0" applyFont="1" applyFill="1" applyBorder="1" applyAlignment="1">
      <alignment horizontal="center"/>
    </xf>
    <xf numFmtId="4" fontId="0" fillId="36" borderId="0" xfId="0" applyNumberFormat="1" applyFill="1" applyBorder="1" applyAlignment="1">
      <alignment/>
    </xf>
    <xf numFmtId="4" fontId="2" fillId="0" borderId="10" xfId="0" applyNumberFormat="1" applyFont="1" applyFill="1" applyBorder="1" applyAlignment="1" applyProtection="1">
      <alignment/>
      <protection/>
    </xf>
    <xf numFmtId="4" fontId="2" fillId="0" borderId="1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horizontal="left" wrapText="1"/>
    </xf>
    <xf numFmtId="4" fontId="53" fillId="0" borderId="0" xfId="0" applyNumberFormat="1" applyFont="1" applyAlignment="1">
      <alignment/>
    </xf>
    <xf numFmtId="4" fontId="0" fillId="36" borderId="10" xfId="0" applyNumberFormat="1" applyFill="1" applyBorder="1" applyAlignment="1">
      <alignment/>
    </xf>
    <xf numFmtId="0" fontId="0" fillId="0" borderId="0" xfId="0" applyAlignment="1">
      <alignment horizontal="left" wrapText="1"/>
    </xf>
    <xf numFmtId="3" fontId="2" fillId="0" borderId="13" xfId="0" applyNumberFormat="1" applyFont="1" applyFill="1" applyBorder="1" applyAlignment="1">
      <alignment/>
    </xf>
    <xf numFmtId="4" fontId="0" fillId="0" borderId="13" xfId="0" applyNumberFormat="1" applyBorder="1" applyAlignment="1">
      <alignment/>
    </xf>
    <xf numFmtId="0" fontId="0" fillId="0" borderId="0" xfId="0" applyAlignment="1">
      <alignment horizontal="left" wrapText="1"/>
    </xf>
    <xf numFmtId="0" fontId="52" fillId="0" borderId="0" xfId="0" applyFont="1" applyAlignment="1">
      <alignment/>
    </xf>
    <xf numFmtId="0" fontId="0" fillId="0" borderId="0" xfId="0" applyAlignment="1">
      <alignment horizontal="left" wrapText="1"/>
    </xf>
    <xf numFmtId="0" fontId="4" fillId="0" borderId="0" xfId="0" applyFont="1" applyBorder="1" applyAlignment="1">
      <alignment/>
    </xf>
    <xf numFmtId="0" fontId="55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Alignment="1">
      <alignment/>
    </xf>
    <xf numFmtId="0" fontId="6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7" fillId="0" borderId="16" xfId="0" applyFont="1" applyBorder="1" applyAlignment="1">
      <alignment/>
    </xf>
    <xf numFmtId="0" fontId="0" fillId="0" borderId="18" xfId="0" applyBorder="1" applyAlignment="1">
      <alignment/>
    </xf>
    <xf numFmtId="0" fontId="6" fillId="0" borderId="19" xfId="0" applyFont="1" applyBorder="1" applyAlignment="1">
      <alignment/>
    </xf>
    <xf numFmtId="0" fontId="6" fillId="0" borderId="20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/>
    </xf>
    <xf numFmtId="0" fontId="6" fillId="0" borderId="23" xfId="0" applyFont="1" applyBorder="1" applyAlignment="1">
      <alignment/>
    </xf>
    <xf numFmtId="0" fontId="6" fillId="0" borderId="24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Fill="1" applyAlignment="1">
      <alignment/>
    </xf>
    <xf numFmtId="4" fontId="7" fillId="0" borderId="0" xfId="0" applyNumberFormat="1" applyFont="1" applyBorder="1" applyAlignment="1">
      <alignment/>
    </xf>
    <xf numFmtId="4" fontId="8" fillId="0" borderId="0" xfId="0" applyNumberFormat="1" applyFont="1" applyBorder="1" applyAlignment="1">
      <alignment/>
    </xf>
    <xf numFmtId="0" fontId="0" fillId="0" borderId="0" xfId="0" applyNumberFormat="1" applyAlignment="1">
      <alignment/>
    </xf>
    <xf numFmtId="4" fontId="7" fillId="0" borderId="0" xfId="0" applyNumberFormat="1" applyFont="1" applyBorder="1" applyAlignment="1" applyProtection="1">
      <alignment/>
      <protection/>
    </xf>
    <xf numFmtId="4" fontId="7" fillId="0" borderId="0" xfId="0" applyNumberFormat="1" applyFont="1" applyFill="1" applyBorder="1" applyAlignment="1" applyProtection="1">
      <alignment/>
      <protection/>
    </xf>
    <xf numFmtId="0" fontId="7" fillId="0" borderId="0" xfId="0" applyFont="1" applyFill="1" applyBorder="1" applyAlignment="1">
      <alignment/>
    </xf>
    <xf numFmtId="4" fontId="7" fillId="0" borderId="25" xfId="0" applyNumberFormat="1" applyFont="1" applyFill="1" applyBorder="1" applyAlignment="1" applyProtection="1">
      <alignment/>
      <protection/>
    </xf>
    <xf numFmtId="4" fontId="7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4" fontId="9" fillId="0" borderId="0" xfId="0" applyNumberFormat="1" applyFont="1" applyBorder="1" applyAlignment="1" applyProtection="1">
      <alignment/>
      <protection/>
    </xf>
    <xf numFmtId="4" fontId="9" fillId="0" borderId="0" xfId="0" applyNumberFormat="1" applyFont="1" applyFill="1" applyBorder="1" applyAlignment="1" applyProtection="1">
      <alignment/>
      <protection/>
    </xf>
    <xf numFmtId="0" fontId="49" fillId="0" borderId="0" xfId="0" applyNumberFormat="1" applyFont="1" applyAlignment="1">
      <alignment/>
    </xf>
    <xf numFmtId="4" fontId="49" fillId="0" borderId="0" xfId="0" applyNumberFormat="1" applyFont="1" applyAlignment="1">
      <alignment/>
    </xf>
    <xf numFmtId="0" fontId="6" fillId="0" borderId="20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0" xfId="0" applyFont="1" applyBorder="1" applyAlignment="1">
      <alignment/>
    </xf>
    <xf numFmtId="4" fontId="7" fillId="0" borderId="20" xfId="0" applyNumberFormat="1" applyFont="1" applyBorder="1" applyAlignment="1">
      <alignment/>
    </xf>
    <xf numFmtId="0" fontId="9" fillId="0" borderId="19" xfId="0" applyFont="1" applyBorder="1" applyAlignment="1">
      <alignment/>
    </xf>
    <xf numFmtId="0" fontId="9" fillId="0" borderId="0" xfId="0" applyFont="1" applyBorder="1" applyAlignment="1">
      <alignment/>
    </xf>
    <xf numFmtId="4" fontId="9" fillId="0" borderId="0" xfId="0" applyNumberFormat="1" applyFont="1" applyBorder="1" applyAlignment="1" applyProtection="1">
      <alignment/>
      <protection locked="0"/>
    </xf>
    <xf numFmtId="4" fontId="9" fillId="0" borderId="2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20" xfId="0" applyFont="1" applyBorder="1" applyAlignment="1">
      <alignment/>
    </xf>
    <xf numFmtId="4" fontId="7" fillId="0" borderId="0" xfId="0" applyNumberFormat="1" applyFont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0" fillId="0" borderId="20" xfId="0" applyBorder="1" applyAlignment="1">
      <alignment/>
    </xf>
    <xf numFmtId="4" fontId="8" fillId="0" borderId="20" xfId="0" applyNumberFormat="1" applyFont="1" applyBorder="1" applyAlignment="1">
      <alignment/>
    </xf>
    <xf numFmtId="0" fontId="7" fillId="0" borderId="19" xfId="0" applyFont="1" applyFill="1" applyBorder="1" applyAlignment="1">
      <alignment/>
    </xf>
    <xf numFmtId="4" fontId="7" fillId="0" borderId="20" xfId="0" applyNumberFormat="1" applyFont="1" applyBorder="1" applyAlignment="1" applyProtection="1">
      <alignment/>
      <protection/>
    </xf>
    <xf numFmtId="0" fontId="9" fillId="0" borderId="19" xfId="0" applyFont="1" applyFill="1" applyBorder="1" applyAlignment="1">
      <alignment/>
    </xf>
    <xf numFmtId="0" fontId="9" fillId="0" borderId="0" xfId="0" applyFont="1" applyFill="1" applyBorder="1" applyAlignment="1">
      <alignment horizontal="left" indent="1"/>
    </xf>
    <xf numFmtId="4" fontId="9" fillId="0" borderId="20" xfId="0" applyNumberFormat="1" applyFont="1" applyBorder="1" applyAlignment="1" applyProtection="1">
      <alignment/>
      <protection/>
    </xf>
    <xf numFmtId="4" fontId="9" fillId="0" borderId="20" xfId="0" applyNumberFormat="1" applyFont="1" applyFill="1" applyBorder="1" applyAlignment="1" applyProtection="1">
      <alignment/>
      <protection/>
    </xf>
    <xf numFmtId="0" fontId="7" fillId="0" borderId="0" xfId="0" applyFont="1" applyFill="1" applyBorder="1" applyAlignment="1">
      <alignment horizontal="left" indent="1"/>
    </xf>
    <xf numFmtId="4" fontId="7" fillId="0" borderId="20" xfId="0" applyNumberFormat="1" applyFont="1" applyFill="1" applyBorder="1" applyAlignment="1" applyProtection="1">
      <alignment/>
      <protection/>
    </xf>
    <xf numFmtId="0" fontId="9" fillId="0" borderId="0" xfId="0" applyFont="1" applyFill="1" applyBorder="1" applyAlignment="1">
      <alignment horizontal="left" indent="3"/>
    </xf>
    <xf numFmtId="0" fontId="0" fillId="0" borderId="19" xfId="0" applyFill="1" applyBorder="1" applyAlignment="1">
      <alignment/>
    </xf>
    <xf numFmtId="0" fontId="0" fillId="0" borderId="19" xfId="0" applyFont="1" applyFill="1" applyBorder="1" applyAlignment="1">
      <alignment/>
    </xf>
    <xf numFmtId="0" fontId="49" fillId="0" borderId="19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7" fillId="0" borderId="22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4" fontId="7" fillId="0" borderId="15" xfId="0" applyNumberFormat="1" applyFont="1" applyFill="1" applyBorder="1" applyAlignment="1" applyProtection="1">
      <alignment/>
      <protection/>
    </xf>
    <xf numFmtId="4" fontId="7" fillId="0" borderId="23" xfId="0" applyNumberFormat="1" applyFont="1" applyFill="1" applyBorder="1" applyAlignment="1" applyProtection="1">
      <alignment/>
      <protection/>
    </xf>
    <xf numFmtId="0" fontId="0" fillId="0" borderId="0" xfId="0" applyAlignment="1">
      <alignment horizontal="left" wrapText="1"/>
    </xf>
    <xf numFmtId="0" fontId="56" fillId="0" borderId="0" xfId="0" applyFont="1" applyAlignment="1">
      <alignment horizontal="left" vertical="top" wrapText="1"/>
    </xf>
    <xf numFmtId="4" fontId="9" fillId="0" borderId="0" xfId="0" applyNumberFormat="1" applyFont="1" applyFill="1" applyBorder="1" applyAlignment="1" applyProtection="1">
      <alignment/>
      <protection locked="0"/>
    </xf>
    <xf numFmtId="49" fontId="9" fillId="0" borderId="0" xfId="0" applyNumberFormat="1" applyFont="1" applyFill="1" applyBorder="1" applyAlignment="1">
      <alignment horizontal="left" indent="1"/>
    </xf>
    <xf numFmtId="0" fontId="0" fillId="0" borderId="0" xfId="0" applyAlignment="1">
      <alignment horizontal="justify" vertical="center" wrapText="1"/>
    </xf>
    <xf numFmtId="0" fontId="0" fillId="0" borderId="26" xfId="0" applyBorder="1" applyAlignment="1">
      <alignment horizontal="justify" vertical="top" wrapText="1"/>
    </xf>
    <xf numFmtId="0" fontId="0" fillId="0" borderId="0" xfId="0" applyAlignment="1">
      <alignment horizontal="left" wrapText="1"/>
    </xf>
    <xf numFmtId="0" fontId="0" fillId="0" borderId="26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0" xfId="0" applyAlignment="1">
      <alignment horizontal="left" vertical="top" wrapText="1"/>
    </xf>
    <xf numFmtId="0" fontId="56" fillId="0" borderId="0" xfId="0" applyFont="1" applyAlignment="1">
      <alignment horizontal="left"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7"/>
  <sheetViews>
    <sheetView zoomScalePageLayoutView="0" workbookViewId="0" topLeftCell="A101">
      <selection activeCell="C107" sqref="C107"/>
    </sheetView>
  </sheetViews>
  <sheetFormatPr defaultColWidth="9.140625" defaultRowHeight="15"/>
  <cols>
    <col min="1" max="1" width="39.28125" style="0" customWidth="1"/>
    <col min="2" max="2" width="16.28125" style="0" customWidth="1"/>
    <col min="3" max="3" width="22.421875" style="0" customWidth="1"/>
    <col min="4" max="4" width="15.7109375" style="0" customWidth="1"/>
    <col min="5" max="5" width="17.421875" style="0" customWidth="1"/>
    <col min="6" max="6" width="14.421875" style="0" customWidth="1"/>
    <col min="7" max="7" width="15.140625" style="0" customWidth="1"/>
  </cols>
  <sheetData>
    <row r="1" spans="1:2" ht="15">
      <c r="A1" s="1" t="s">
        <v>0</v>
      </c>
      <c r="B1" s="1"/>
    </row>
    <row r="2" spans="1:2" ht="15">
      <c r="A2" s="2" t="s">
        <v>83</v>
      </c>
      <c r="B2" s="2"/>
    </row>
    <row r="3" spans="1:2" ht="16.5" customHeight="1">
      <c r="A3" s="2" t="s">
        <v>211</v>
      </c>
      <c r="B3" s="2"/>
    </row>
    <row r="4" spans="1:2" ht="16.5" customHeight="1">
      <c r="A4" s="7" t="s">
        <v>17</v>
      </c>
      <c r="B4" s="7"/>
    </row>
    <row r="5" ht="16.5" customHeight="1">
      <c r="A5" t="s">
        <v>56</v>
      </c>
    </row>
    <row r="6" spans="1:7" ht="49.5" customHeight="1">
      <c r="A6" s="5" t="s">
        <v>1</v>
      </c>
      <c r="B6" s="6" t="s">
        <v>202</v>
      </c>
      <c r="C6" s="6" t="s">
        <v>203</v>
      </c>
      <c r="D6" s="6" t="s">
        <v>12</v>
      </c>
      <c r="E6" s="6" t="s">
        <v>80</v>
      </c>
      <c r="F6" s="21"/>
      <c r="G6" s="22"/>
    </row>
    <row r="7" spans="1:7" ht="16.5" customHeight="1">
      <c r="A7" s="9" t="s">
        <v>3</v>
      </c>
      <c r="B7" s="30">
        <v>74065.79300000002</v>
      </c>
      <c r="C7" s="30">
        <f>SUM(C8:C11)</f>
        <v>7181.755000000001</v>
      </c>
      <c r="D7" s="30">
        <f>+C7/$C$16*100</f>
        <v>98.3791003991462</v>
      </c>
      <c r="E7" s="30">
        <v>5505.849000000001</v>
      </c>
      <c r="F7" s="23"/>
      <c r="G7" s="24"/>
    </row>
    <row r="8" spans="1:8" ht="16.5" customHeight="1">
      <c r="A8" s="4" t="s">
        <v>4</v>
      </c>
      <c r="B8" s="29">
        <v>53289.40900000001</v>
      </c>
      <c r="C8" s="29">
        <v>4900.149</v>
      </c>
      <c r="D8" s="29">
        <f aca="true" t="shared" si="0" ref="D8:D16">+C8/$C$16*100</f>
        <v>67.12457476505058</v>
      </c>
      <c r="E8" s="29">
        <v>3824.27</v>
      </c>
      <c r="F8" s="25"/>
      <c r="G8" s="26"/>
      <c r="H8" s="41"/>
    </row>
    <row r="9" spans="1:8" ht="16.5" customHeight="1">
      <c r="A9" s="4" t="s">
        <v>5</v>
      </c>
      <c r="B9" s="29">
        <v>12759.557</v>
      </c>
      <c r="C9" s="29">
        <v>1430.05</v>
      </c>
      <c r="D9" s="29">
        <f t="shared" si="0"/>
        <v>19.589505980891715</v>
      </c>
      <c r="E9" s="29">
        <v>1009.151</v>
      </c>
      <c r="F9" s="25"/>
      <c r="G9" s="26"/>
      <c r="H9" s="41"/>
    </row>
    <row r="10" spans="1:8" ht="16.5" customHeight="1">
      <c r="A10" s="4" t="s">
        <v>6</v>
      </c>
      <c r="B10" s="29">
        <v>4048.026</v>
      </c>
      <c r="C10" s="29">
        <v>458.484</v>
      </c>
      <c r="D10" s="29">
        <f t="shared" si="0"/>
        <v>6.280532191282233</v>
      </c>
      <c r="E10" s="29">
        <v>373.038</v>
      </c>
      <c r="F10" s="25"/>
      <c r="G10" s="26"/>
      <c r="H10" s="41"/>
    </row>
    <row r="11" spans="1:8" ht="16.5" customHeight="1">
      <c r="A11" s="4" t="s">
        <v>7</v>
      </c>
      <c r="B11" s="29">
        <v>3968.801</v>
      </c>
      <c r="C11" s="29">
        <v>393.072</v>
      </c>
      <c r="D11" s="29">
        <f t="shared" si="0"/>
        <v>5.384487461921659</v>
      </c>
      <c r="E11" s="29">
        <v>299.39</v>
      </c>
      <c r="F11" s="25"/>
      <c r="G11" s="26"/>
      <c r="H11" s="41"/>
    </row>
    <row r="12" spans="1:7" ht="16.5" customHeight="1">
      <c r="A12" s="9" t="s">
        <v>8</v>
      </c>
      <c r="B12" s="30">
        <v>2566.863</v>
      </c>
      <c r="C12" s="30">
        <f>SUM(C13:C15)</f>
        <v>118.327</v>
      </c>
      <c r="D12" s="30">
        <f t="shared" si="0"/>
        <v>1.6208996008537984</v>
      </c>
      <c r="E12" s="30">
        <v>102.811</v>
      </c>
      <c r="F12" s="23"/>
      <c r="G12" s="24"/>
    </row>
    <row r="13" spans="1:8" ht="16.5" customHeight="1">
      <c r="A13" s="4" t="s">
        <v>9</v>
      </c>
      <c r="B13" s="29"/>
      <c r="C13" s="29">
        <v>0.002</v>
      </c>
      <c r="D13" s="29">
        <f t="shared" si="0"/>
        <v>2.7396952527382568E-05</v>
      </c>
      <c r="E13" s="29"/>
      <c r="F13" s="25"/>
      <c r="G13" s="26"/>
      <c r="H13" s="41"/>
    </row>
    <row r="14" spans="1:8" ht="16.5" customHeight="1">
      <c r="A14" s="4" t="s">
        <v>10</v>
      </c>
      <c r="B14" s="29">
        <v>2441.466</v>
      </c>
      <c r="C14" s="29">
        <v>102.116</v>
      </c>
      <c r="D14" s="29">
        <f t="shared" si="0"/>
        <v>1.398833602143099</v>
      </c>
      <c r="E14" s="29">
        <v>90.399</v>
      </c>
      <c r="F14" s="25"/>
      <c r="G14" s="26"/>
      <c r="H14" s="41"/>
    </row>
    <row r="15" spans="1:8" ht="16.5" customHeight="1">
      <c r="A15" s="4" t="s">
        <v>11</v>
      </c>
      <c r="B15" s="29">
        <v>125.397</v>
      </c>
      <c r="C15" s="29">
        <v>16.209</v>
      </c>
      <c r="D15" s="29">
        <f t="shared" si="0"/>
        <v>0.222038601758172</v>
      </c>
      <c r="E15" s="29">
        <v>12.412</v>
      </c>
      <c r="F15" s="25"/>
      <c r="G15" s="26"/>
      <c r="H15" s="41"/>
    </row>
    <row r="16" spans="1:7" ht="16.5" customHeight="1">
      <c r="A16" s="10" t="s">
        <v>13</v>
      </c>
      <c r="B16" s="32">
        <v>76632.65600000002</v>
      </c>
      <c r="C16" s="32">
        <f>+C12+C7</f>
        <v>7300.082000000001</v>
      </c>
      <c r="D16" s="32">
        <f t="shared" si="0"/>
        <v>100</v>
      </c>
      <c r="E16" s="32">
        <v>5608.660000000001</v>
      </c>
      <c r="F16" s="23"/>
      <c r="G16" s="24"/>
    </row>
    <row r="17" spans="1:6" ht="33.75" customHeight="1">
      <c r="A17" s="119" t="s">
        <v>14</v>
      </c>
      <c r="B17" s="119"/>
      <c r="C17" s="119"/>
      <c r="D17" s="119"/>
      <c r="E17" s="119"/>
      <c r="F17" s="20"/>
    </row>
    <row r="18" spans="1:6" ht="16.5" customHeight="1">
      <c r="A18" s="121" t="s">
        <v>212</v>
      </c>
      <c r="B18" s="121"/>
      <c r="C18" s="121"/>
      <c r="D18" s="121"/>
      <c r="E18" s="121"/>
      <c r="F18" s="33"/>
    </row>
    <row r="19" spans="1:6" ht="16.5" customHeight="1">
      <c r="A19" t="s">
        <v>213</v>
      </c>
      <c r="B19" s="33"/>
      <c r="C19" s="33"/>
      <c r="D19" s="33"/>
      <c r="E19" s="33"/>
      <c r="F19" s="33"/>
    </row>
    <row r="20" spans="1:6" ht="16.5" customHeight="1">
      <c r="A20" t="s">
        <v>200</v>
      </c>
      <c r="B20" s="45"/>
      <c r="C20" s="45"/>
      <c r="D20" s="45"/>
      <c r="E20" s="45"/>
      <c r="F20" s="45"/>
    </row>
    <row r="21" spans="2:6" ht="16.5" customHeight="1">
      <c r="B21" s="48"/>
      <c r="C21" s="48"/>
      <c r="D21" s="48"/>
      <c r="E21" s="48"/>
      <c r="F21" s="48"/>
    </row>
    <row r="22" ht="16.5" customHeight="1">
      <c r="A22" t="s">
        <v>193</v>
      </c>
    </row>
    <row r="23" spans="1:2" ht="16.5" customHeight="1">
      <c r="A23" s="3" t="s">
        <v>16</v>
      </c>
      <c r="B23" s="3"/>
    </row>
    <row r="24" spans="1:2" ht="15">
      <c r="A24" s="3"/>
      <c r="B24" s="3"/>
    </row>
    <row r="25" spans="1:2" ht="16.5" customHeight="1">
      <c r="A25" s="1" t="s">
        <v>0</v>
      </c>
      <c r="B25" s="1"/>
    </row>
    <row r="26" spans="1:2" ht="16.5" customHeight="1">
      <c r="A26" s="2" t="s">
        <v>2</v>
      </c>
      <c r="B26" s="2"/>
    </row>
    <row r="27" spans="1:2" ht="16.5" customHeight="1">
      <c r="A27" s="2" t="str">
        <f>A3</f>
        <v>I.A) DATOS DEL MES DE SEPTIEMBRE DE 2015</v>
      </c>
      <c r="B27" s="2"/>
    </row>
    <row r="28" spans="1:2" ht="16.5" customHeight="1">
      <c r="A28" s="7" t="s">
        <v>15</v>
      </c>
      <c r="B28" s="43"/>
    </row>
    <row r="29" ht="16.5" customHeight="1">
      <c r="A29" t="s">
        <v>56</v>
      </c>
    </row>
    <row r="30" spans="1:6" ht="46.5" customHeight="1">
      <c r="A30" s="5" t="s">
        <v>1</v>
      </c>
      <c r="B30" s="6" t="s">
        <v>204</v>
      </c>
      <c r="C30" s="6" t="s">
        <v>205</v>
      </c>
      <c r="D30" s="6" t="s">
        <v>12</v>
      </c>
      <c r="E30" s="6" t="s">
        <v>79</v>
      </c>
      <c r="F30" s="21"/>
    </row>
    <row r="31" spans="1:6" ht="15">
      <c r="A31" s="9" t="s">
        <v>60</v>
      </c>
      <c r="B31" s="30">
        <v>53289.40900000001</v>
      </c>
      <c r="C31" s="30">
        <f>+C32+C38</f>
        <v>4900.146000000001</v>
      </c>
      <c r="D31" s="30">
        <f aca="true" t="shared" si="1" ref="D31:D48">+C31/$C$49*100</f>
        <v>67.1245980349517</v>
      </c>
      <c r="E31" s="30">
        <v>3824.272</v>
      </c>
      <c r="F31" s="28"/>
    </row>
    <row r="32" spans="1:6" ht="16.5" customHeight="1">
      <c r="A32" s="4" t="s">
        <v>61</v>
      </c>
      <c r="B32" s="29">
        <v>19061.635000000002</v>
      </c>
      <c r="C32" s="29">
        <f>SUM(C33:C37)</f>
        <v>1747.185</v>
      </c>
      <c r="D32" s="29">
        <f t="shared" si="1"/>
        <v>23.933795200734238</v>
      </c>
      <c r="E32" s="29">
        <v>1485.3570000000002</v>
      </c>
      <c r="F32" s="28"/>
    </row>
    <row r="33" spans="1:6" ht="16.5" customHeight="1">
      <c r="A33" s="4" t="s">
        <v>62</v>
      </c>
      <c r="B33" s="29">
        <v>15288.383</v>
      </c>
      <c r="C33" s="29">
        <v>1374.734</v>
      </c>
      <c r="D33" s="29">
        <f t="shared" si="1"/>
        <v>18.831779125556928</v>
      </c>
      <c r="E33" s="29">
        <v>1214.318</v>
      </c>
      <c r="F33" s="28"/>
    </row>
    <row r="34" spans="1:6" ht="16.5" customHeight="1">
      <c r="A34" s="4" t="s">
        <v>63</v>
      </c>
      <c r="B34" s="29">
        <v>137.075</v>
      </c>
      <c r="C34" s="29">
        <v>20.289</v>
      </c>
      <c r="D34" s="29">
        <f t="shared" si="1"/>
        <v>0.27792865141796486</v>
      </c>
      <c r="E34" s="29">
        <v>14.402</v>
      </c>
      <c r="F34" s="28"/>
    </row>
    <row r="35" spans="1:6" ht="16.5" customHeight="1">
      <c r="A35" s="4" t="s">
        <v>64</v>
      </c>
      <c r="B35" s="29">
        <v>1599.597</v>
      </c>
      <c r="C35" s="29">
        <v>137.922</v>
      </c>
      <c r="D35" s="29">
        <f t="shared" si="1"/>
        <v>1.8893230549001205</v>
      </c>
      <c r="E35" s="29">
        <v>110.393</v>
      </c>
      <c r="F35" s="28"/>
    </row>
    <row r="36" spans="1:6" ht="16.5" customHeight="1">
      <c r="A36" s="4" t="s">
        <v>65</v>
      </c>
      <c r="B36" s="29">
        <v>2004.111</v>
      </c>
      <c r="C36" s="29">
        <v>209.844</v>
      </c>
      <c r="D36" s="29">
        <f t="shared" si="1"/>
        <v>2.8745458094608614</v>
      </c>
      <c r="E36" s="29">
        <v>142.815</v>
      </c>
      <c r="F36" s="28"/>
    </row>
    <row r="37" spans="1:6" ht="16.5" customHeight="1">
      <c r="A37" s="4" t="s">
        <v>66</v>
      </c>
      <c r="B37" s="29">
        <v>32.469</v>
      </c>
      <c r="C37" s="29">
        <v>4.396</v>
      </c>
      <c r="D37" s="29">
        <f t="shared" si="1"/>
        <v>0.060218559398362334</v>
      </c>
      <c r="E37" s="29">
        <v>3.4290000000000003</v>
      </c>
      <c r="F37" s="28"/>
    </row>
    <row r="38" spans="1:6" ht="16.5" customHeight="1">
      <c r="A38" s="4" t="s">
        <v>67</v>
      </c>
      <c r="B38" s="29">
        <v>34227.774000000005</v>
      </c>
      <c r="C38" s="29">
        <f>SUM(C39:C45)</f>
        <v>3152.9610000000002</v>
      </c>
      <c r="D38" s="29">
        <f t="shared" si="1"/>
        <v>43.19080283421746</v>
      </c>
      <c r="E38" s="29">
        <v>2338.915</v>
      </c>
      <c r="F38" s="28"/>
    </row>
    <row r="39" spans="1:6" ht="16.5" customHeight="1">
      <c r="A39" s="4" t="s">
        <v>68</v>
      </c>
      <c r="B39" s="29">
        <v>13983.847</v>
      </c>
      <c r="C39" s="29">
        <v>1317.86</v>
      </c>
      <c r="D39" s="29">
        <f t="shared" si="1"/>
        <v>18.052691239473564</v>
      </c>
      <c r="E39" s="29">
        <v>943.96</v>
      </c>
      <c r="F39" s="28"/>
    </row>
    <row r="40" spans="1:6" ht="16.5" customHeight="1">
      <c r="A40" s="4" t="s">
        <v>69</v>
      </c>
      <c r="B40" s="29">
        <v>946.3000000000001</v>
      </c>
      <c r="C40" s="29">
        <v>35.706</v>
      </c>
      <c r="D40" s="29">
        <f t="shared" si="1"/>
        <v>0.48911826248360457</v>
      </c>
      <c r="E40" s="29">
        <v>32.518</v>
      </c>
      <c r="F40" s="28"/>
    </row>
    <row r="41" spans="1:6" ht="16.5" customHeight="1">
      <c r="A41" s="4" t="s">
        <v>70</v>
      </c>
      <c r="B41" s="29">
        <v>15556.776</v>
      </c>
      <c r="C41" s="29">
        <v>1440.219</v>
      </c>
      <c r="D41" s="29">
        <f t="shared" si="1"/>
        <v>19.728824703855782</v>
      </c>
      <c r="E41" s="29">
        <v>1071.309</v>
      </c>
      <c r="F41" s="28"/>
    </row>
    <row r="42" spans="1:6" ht="16.5" customHeight="1">
      <c r="A42" s="4" t="s">
        <v>71</v>
      </c>
      <c r="B42" s="29">
        <v>1107.131</v>
      </c>
      <c r="C42" s="29">
        <v>112.969</v>
      </c>
      <c r="D42" s="29">
        <f t="shared" si="1"/>
        <v>1.5475046489248396</v>
      </c>
      <c r="E42" s="29">
        <v>81.791</v>
      </c>
      <c r="F42" s="28"/>
    </row>
    <row r="43" spans="1:6" ht="16.5" customHeight="1">
      <c r="A43" s="4" t="s">
        <v>72</v>
      </c>
      <c r="B43" s="29">
        <v>823.684</v>
      </c>
      <c r="C43" s="29">
        <v>86.213</v>
      </c>
      <c r="D43" s="29">
        <f t="shared" si="1"/>
        <v>1.1809878665630147</v>
      </c>
      <c r="E43" s="29">
        <v>65.205</v>
      </c>
      <c r="F43" s="28"/>
    </row>
    <row r="44" spans="1:6" ht="16.5" customHeight="1">
      <c r="A44" s="4" t="s">
        <v>73</v>
      </c>
      <c r="B44" s="29">
        <v>171.489</v>
      </c>
      <c r="C44" s="29">
        <v>11.791</v>
      </c>
      <c r="D44" s="29">
        <f t="shared" si="1"/>
        <v>0.16151888850457014</v>
      </c>
      <c r="E44" s="29">
        <v>11.791</v>
      </c>
      <c r="F44" s="28"/>
    </row>
    <row r="45" spans="1:6" ht="16.5" customHeight="1">
      <c r="A45" s="4" t="s">
        <v>66</v>
      </c>
      <c r="B45" s="29">
        <v>1638.547</v>
      </c>
      <c r="C45" s="29">
        <v>148.203</v>
      </c>
      <c r="D45" s="29">
        <f t="shared" si="1"/>
        <v>2.030157224412078</v>
      </c>
      <c r="E45" s="29">
        <v>132.341</v>
      </c>
      <c r="F45" s="28"/>
    </row>
    <row r="46" spans="1:6" ht="18" customHeight="1">
      <c r="A46" s="9" t="s">
        <v>89</v>
      </c>
      <c r="B46" s="30">
        <v>4048.023</v>
      </c>
      <c r="C46" s="30">
        <v>458.484</v>
      </c>
      <c r="D46" s="30">
        <f t="shared" si="1"/>
        <v>6.280538213648488</v>
      </c>
      <c r="E46" s="30">
        <v>373.038</v>
      </c>
      <c r="F46" s="28"/>
    </row>
    <row r="47" spans="1:6" ht="30">
      <c r="A47" s="34" t="s">
        <v>74</v>
      </c>
      <c r="B47" s="36">
        <v>19232.753999999994</v>
      </c>
      <c r="C47" s="36">
        <f>7300.08-5358.64</f>
        <v>1941.4399999999996</v>
      </c>
      <c r="D47" s="36">
        <f t="shared" si="1"/>
        <v>26.594795258952814</v>
      </c>
      <c r="E47" s="36">
        <v>1410.6800000000003</v>
      </c>
      <c r="F47" s="28"/>
    </row>
    <row r="48" spans="1:6" ht="19.5" customHeight="1">
      <c r="A48" s="35" t="s">
        <v>75</v>
      </c>
      <c r="B48" s="36">
        <v>62.471000000000004</v>
      </c>
      <c r="C48" s="36">
        <f>17.357+0.168-17.52</f>
        <v>0.004999999999999005</v>
      </c>
      <c r="D48" s="36">
        <f t="shared" si="1"/>
        <v>6.849244699539394E-05</v>
      </c>
      <c r="E48" s="36">
        <v>0.6730000000000018</v>
      </c>
      <c r="F48" s="28"/>
    </row>
    <row r="49" spans="1:6" ht="19.5" customHeight="1">
      <c r="A49" s="37" t="s">
        <v>76</v>
      </c>
      <c r="B49" s="36">
        <v>76632.657</v>
      </c>
      <c r="C49" s="36">
        <f>+C47+C48+C31+C46</f>
        <v>7300.075000000001</v>
      </c>
      <c r="D49" s="36">
        <f>+C49/$C$49*100</f>
        <v>100</v>
      </c>
      <c r="E49" s="36">
        <v>5608.6630000000005</v>
      </c>
      <c r="F49" s="28"/>
    </row>
    <row r="50" spans="1:5" ht="47.25" customHeight="1">
      <c r="A50" s="120" t="s">
        <v>90</v>
      </c>
      <c r="B50" s="120"/>
      <c r="C50" s="120"/>
      <c r="D50" s="120"/>
      <c r="E50" s="120"/>
    </row>
    <row r="51" spans="1:5" ht="16.5" customHeight="1">
      <c r="A51" t="s">
        <v>77</v>
      </c>
      <c r="B51" s="33"/>
      <c r="C51" s="33"/>
      <c r="D51" s="33"/>
      <c r="E51" s="33"/>
    </row>
    <row r="52" spans="1:5" ht="16.5" customHeight="1">
      <c r="A52" t="s">
        <v>78</v>
      </c>
      <c r="B52" s="33"/>
      <c r="C52" s="33"/>
      <c r="D52" s="33"/>
      <c r="E52" s="33"/>
    </row>
    <row r="53" spans="1:5" ht="16.5" customHeight="1">
      <c r="A53" t="s">
        <v>214</v>
      </c>
      <c r="B53" s="33"/>
      <c r="C53" s="33"/>
      <c r="D53" s="33"/>
      <c r="E53" s="33"/>
    </row>
    <row r="54" ht="16.5" customHeight="1">
      <c r="A54" t="s">
        <v>215</v>
      </c>
    </row>
    <row r="55" ht="15">
      <c r="A55" t="s">
        <v>201</v>
      </c>
    </row>
    <row r="57" ht="15">
      <c r="A57" t="str">
        <f>A22</f>
        <v>FUENTE: Contaduría General de la Provincia y consultas al SIPAF</v>
      </c>
    </row>
    <row r="58" ht="15">
      <c r="A58" s="3" t="s">
        <v>16</v>
      </c>
    </row>
    <row r="60" spans="1:2" ht="15">
      <c r="A60" s="1" t="s">
        <v>0</v>
      </c>
      <c r="B60" s="1"/>
    </row>
    <row r="61" spans="1:2" ht="15">
      <c r="A61" s="2" t="s">
        <v>83</v>
      </c>
      <c r="B61" s="2"/>
    </row>
    <row r="62" spans="1:2" ht="15">
      <c r="A62" s="2" t="s">
        <v>216</v>
      </c>
      <c r="B62" s="2"/>
    </row>
    <row r="63" spans="1:2" ht="15">
      <c r="A63" s="7" t="s">
        <v>17</v>
      </c>
      <c r="B63" s="7"/>
    </row>
    <row r="64" ht="15">
      <c r="A64" t="s">
        <v>56</v>
      </c>
    </row>
    <row r="65" spans="1:5" ht="25.5">
      <c r="A65" s="5" t="s">
        <v>1</v>
      </c>
      <c r="B65" s="6" t="s">
        <v>202</v>
      </c>
      <c r="C65" s="6" t="s">
        <v>203</v>
      </c>
      <c r="D65" s="6" t="s">
        <v>12</v>
      </c>
      <c r="E65" s="6" t="s">
        <v>80</v>
      </c>
    </row>
    <row r="66" spans="1:5" ht="15">
      <c r="A66" s="9" t="s">
        <v>3</v>
      </c>
      <c r="B66" s="30">
        <v>74065.79300000002</v>
      </c>
      <c r="C66" s="30">
        <f>SUM(C67:C70)</f>
        <v>58879.59</v>
      </c>
      <c r="D66" s="30">
        <f>+C66/$C$75*100</f>
        <v>97.5670683398939</v>
      </c>
      <c r="E66" s="30">
        <v>44348.55799999999</v>
      </c>
    </row>
    <row r="67" spans="1:5" ht="15">
      <c r="A67" s="4" t="s">
        <v>4</v>
      </c>
      <c r="B67" s="29">
        <v>53289.40900000001</v>
      </c>
      <c r="C67" s="29">
        <v>41616.441</v>
      </c>
      <c r="D67" s="29">
        <f>+C67/$C$75*100</f>
        <v>68.96097855148383</v>
      </c>
      <c r="E67" s="29">
        <v>31091.761</v>
      </c>
    </row>
    <row r="68" spans="1:5" ht="15">
      <c r="A68" s="4" t="s">
        <v>5</v>
      </c>
      <c r="B68" s="29">
        <v>12759.557</v>
      </c>
      <c r="C68" s="29">
        <v>10622.593</v>
      </c>
      <c r="D68" s="29">
        <f aca="true" t="shared" si="2" ref="D68:D75">+C68/$C$75*100</f>
        <v>17.60228386742976</v>
      </c>
      <c r="E68" s="29">
        <v>7997.382</v>
      </c>
    </row>
    <row r="69" spans="1:5" ht="15">
      <c r="A69" s="4" t="s">
        <v>6</v>
      </c>
      <c r="B69" s="29">
        <v>4048.026</v>
      </c>
      <c r="C69" s="29">
        <v>3722.842</v>
      </c>
      <c r="D69" s="29">
        <f t="shared" si="2"/>
        <v>6.168976037921244</v>
      </c>
      <c r="E69" s="29">
        <v>2856.448</v>
      </c>
    </row>
    <row r="70" spans="1:5" ht="15">
      <c r="A70" s="4" t="s">
        <v>7</v>
      </c>
      <c r="B70" s="29">
        <v>3968.801</v>
      </c>
      <c r="C70" s="29">
        <v>2917.714</v>
      </c>
      <c r="D70" s="29">
        <f t="shared" si="2"/>
        <v>4.834829883059056</v>
      </c>
      <c r="E70" s="29">
        <v>2402.967</v>
      </c>
    </row>
    <row r="71" spans="1:5" ht="15">
      <c r="A71" s="9" t="s">
        <v>8</v>
      </c>
      <c r="B71" s="30">
        <v>2566.863</v>
      </c>
      <c r="C71" s="30">
        <f>SUM(C72:C74)</f>
        <v>1468.2209999999998</v>
      </c>
      <c r="D71" s="30">
        <f t="shared" si="2"/>
        <v>2.4329316601061137</v>
      </c>
      <c r="E71" s="30">
        <v>1272.246</v>
      </c>
    </row>
    <row r="72" spans="1:5" ht="15">
      <c r="A72" s="4" t="s">
        <v>9</v>
      </c>
      <c r="B72" s="29"/>
      <c r="C72" s="29">
        <v>0.05</v>
      </c>
      <c r="D72" s="29">
        <f t="shared" si="2"/>
        <v>8.28530466498611E-05</v>
      </c>
      <c r="E72" s="29"/>
    </row>
    <row r="73" spans="1:5" ht="15">
      <c r="A73" s="4" t="s">
        <v>10</v>
      </c>
      <c r="B73" s="29">
        <v>2441.466</v>
      </c>
      <c r="C73" s="29">
        <v>1346.254</v>
      </c>
      <c r="D73" s="29">
        <f t="shared" si="2"/>
        <v>2.230824909291242</v>
      </c>
      <c r="E73" s="29">
        <v>1183.971</v>
      </c>
    </row>
    <row r="74" spans="1:5" ht="15">
      <c r="A74" s="4" t="s">
        <v>11</v>
      </c>
      <c r="B74" s="29">
        <v>125.397</v>
      </c>
      <c r="C74" s="29">
        <v>121.917</v>
      </c>
      <c r="D74" s="29">
        <f t="shared" si="2"/>
        <v>0.2020238977682223</v>
      </c>
      <c r="E74" s="29">
        <v>88.275</v>
      </c>
    </row>
    <row r="75" spans="1:5" ht="15">
      <c r="A75" s="10" t="s">
        <v>13</v>
      </c>
      <c r="B75" s="32">
        <v>76632.65600000002</v>
      </c>
      <c r="C75" s="32">
        <f>+C71+C66</f>
        <v>60347.810999999994</v>
      </c>
      <c r="D75" s="32">
        <f t="shared" si="2"/>
        <v>100</v>
      </c>
      <c r="E75" s="32">
        <v>45620.80399999999</v>
      </c>
    </row>
    <row r="76" spans="1:5" ht="31.5" customHeight="1">
      <c r="A76" s="120" t="s">
        <v>14</v>
      </c>
      <c r="B76" s="120"/>
      <c r="C76" s="120"/>
      <c r="D76" s="120"/>
      <c r="E76" s="120"/>
    </row>
    <row r="77" spans="1:5" ht="15">
      <c r="A77" s="121" t="s">
        <v>217</v>
      </c>
      <c r="B77" s="121"/>
      <c r="C77" s="121"/>
      <c r="D77" s="121"/>
      <c r="E77" s="121"/>
    </row>
    <row r="78" spans="1:5" ht="15">
      <c r="A78" t="s">
        <v>218</v>
      </c>
      <c r="B78" s="50"/>
      <c r="C78" s="50"/>
      <c r="D78" s="50"/>
      <c r="E78" s="50"/>
    </row>
    <row r="79" spans="1:5" ht="15">
      <c r="A79" t="s">
        <v>200</v>
      </c>
      <c r="B79" s="50"/>
      <c r="C79" s="50"/>
      <c r="D79" s="50"/>
      <c r="E79" s="50"/>
    </row>
    <row r="80" spans="2:5" ht="15">
      <c r="B80" s="50"/>
      <c r="C80" s="50"/>
      <c r="D80" s="50"/>
      <c r="E80" s="50"/>
    </row>
    <row r="81" ht="15">
      <c r="A81" t="str">
        <f>A22</f>
        <v>FUENTE: Contaduría General de la Provincia y consultas al SIPAF</v>
      </c>
    </row>
    <row r="82" spans="1:2" ht="15">
      <c r="A82" s="3" t="s">
        <v>16</v>
      </c>
      <c r="B82" s="3"/>
    </row>
    <row r="83" spans="1:2" ht="15">
      <c r="A83" s="3"/>
      <c r="B83" s="3"/>
    </row>
    <row r="84" spans="1:2" ht="15">
      <c r="A84" s="1" t="s">
        <v>0</v>
      </c>
      <c r="B84" s="1"/>
    </row>
    <row r="85" spans="1:2" ht="15">
      <c r="A85" s="2" t="s">
        <v>2</v>
      </c>
      <c r="B85" s="2"/>
    </row>
    <row r="86" spans="1:2" ht="15">
      <c r="A86" s="2" t="str">
        <f>A62</f>
        <v>I.B) DATOS ACUMULADOS AL MES DE SEPTIEMBRE DE 2015</v>
      </c>
      <c r="B86" s="2"/>
    </row>
    <row r="87" spans="1:2" ht="15">
      <c r="A87" s="7" t="s">
        <v>15</v>
      </c>
      <c r="B87" s="43"/>
    </row>
    <row r="88" ht="15">
      <c r="A88" t="s">
        <v>56</v>
      </c>
    </row>
    <row r="89" spans="1:5" ht="25.5">
      <c r="A89" s="5" t="s">
        <v>1</v>
      </c>
      <c r="B89" s="6" t="s">
        <v>204</v>
      </c>
      <c r="C89" s="6" t="s">
        <v>205</v>
      </c>
      <c r="D89" s="6" t="s">
        <v>12</v>
      </c>
      <c r="E89" s="6" t="s">
        <v>79</v>
      </c>
    </row>
    <row r="90" spans="1:5" ht="15">
      <c r="A90" s="9" t="s">
        <v>60</v>
      </c>
      <c r="B90" s="30">
        <v>53289.40900000001</v>
      </c>
      <c r="C90" s="30">
        <f>+C91+C97</f>
        <v>41616.438</v>
      </c>
      <c r="D90" s="30">
        <f>+C90/$C$108*100</f>
        <v>68.96097815120275</v>
      </c>
      <c r="E90" s="30">
        <v>31091.760000000002</v>
      </c>
    </row>
    <row r="91" spans="1:5" ht="15">
      <c r="A91" s="4" t="s">
        <v>61</v>
      </c>
      <c r="B91" s="29">
        <v>19061.635000000002</v>
      </c>
      <c r="C91" s="29">
        <f>SUM(C92:C96)</f>
        <v>14939.287000000002</v>
      </c>
      <c r="D91" s="29">
        <f>+C91/$C$108*100</f>
        <v>24.75531049537559</v>
      </c>
      <c r="E91" s="29">
        <v>11431.193000000001</v>
      </c>
    </row>
    <row r="92" spans="1:5" ht="15">
      <c r="A92" s="4" t="s">
        <v>62</v>
      </c>
      <c r="B92" s="29">
        <v>15288.383</v>
      </c>
      <c r="C92" s="29">
        <v>11729.429</v>
      </c>
      <c r="D92" s="29">
        <f aca="true" t="shared" si="3" ref="D92:D108">+C92/$C$108*100</f>
        <v>19.4363798505553</v>
      </c>
      <c r="E92" s="29">
        <v>9072.349</v>
      </c>
    </row>
    <row r="93" spans="1:5" ht="15">
      <c r="A93" s="4" t="s">
        <v>63</v>
      </c>
      <c r="B93" s="29">
        <v>137.075</v>
      </c>
      <c r="C93" s="29">
        <v>114.074</v>
      </c>
      <c r="D93" s="29">
        <f t="shared" si="3"/>
        <v>0.18902758139993392</v>
      </c>
      <c r="E93" s="29">
        <v>79.763</v>
      </c>
    </row>
    <row r="94" spans="1:5" ht="15">
      <c r="A94" s="4" t="s">
        <v>64</v>
      </c>
      <c r="B94" s="29">
        <v>1599.597</v>
      </c>
      <c r="C94" s="29">
        <v>1406.394</v>
      </c>
      <c r="D94" s="29">
        <f t="shared" si="3"/>
        <v>2.3304807082716366</v>
      </c>
      <c r="E94" s="29">
        <v>1083.324</v>
      </c>
    </row>
    <row r="95" spans="1:5" ht="15">
      <c r="A95" s="4" t="s">
        <v>65</v>
      </c>
      <c r="B95" s="29">
        <v>2004.111</v>
      </c>
      <c r="C95" s="29">
        <v>1652.6</v>
      </c>
      <c r="D95" s="29">
        <f t="shared" si="3"/>
        <v>2.738459079382951</v>
      </c>
      <c r="E95" s="29">
        <v>1168.518</v>
      </c>
    </row>
    <row r="96" spans="1:5" ht="15">
      <c r="A96" s="4" t="s">
        <v>66</v>
      </c>
      <c r="B96" s="29">
        <v>32.469</v>
      </c>
      <c r="C96" s="29">
        <v>36.79</v>
      </c>
      <c r="D96" s="29">
        <f t="shared" si="3"/>
        <v>0.0609632757657623</v>
      </c>
      <c r="E96" s="29">
        <v>27.238999999999997</v>
      </c>
    </row>
    <row r="97" spans="1:5" ht="15">
      <c r="A97" s="4" t="s">
        <v>67</v>
      </c>
      <c r="B97" s="29">
        <v>34227.774000000005</v>
      </c>
      <c r="C97" s="29">
        <f>SUM(C98:C104)</f>
        <v>26677.151</v>
      </c>
      <c r="D97" s="29">
        <f t="shared" si="3"/>
        <v>44.20566765582717</v>
      </c>
      <c r="E97" s="29">
        <v>19660.567000000003</v>
      </c>
    </row>
    <row r="98" spans="1:5" ht="15">
      <c r="A98" s="4" t="s">
        <v>68</v>
      </c>
      <c r="B98" s="29">
        <v>13983.847</v>
      </c>
      <c r="C98" s="29">
        <v>11840.7</v>
      </c>
      <c r="D98" s="29">
        <f t="shared" si="3"/>
        <v>19.62076268985218</v>
      </c>
      <c r="E98" s="29">
        <v>8299.571</v>
      </c>
    </row>
    <row r="99" spans="1:5" ht="15">
      <c r="A99" s="4" t="s">
        <v>69</v>
      </c>
      <c r="B99" s="29">
        <v>946.3000000000001</v>
      </c>
      <c r="C99" s="29">
        <v>782.29</v>
      </c>
      <c r="D99" s="29">
        <f t="shared" si="3"/>
        <v>1.2963022831964714</v>
      </c>
      <c r="E99" s="29">
        <v>611.004</v>
      </c>
    </row>
    <row r="100" spans="1:5" ht="15">
      <c r="A100" s="4" t="s">
        <v>70</v>
      </c>
      <c r="B100" s="29">
        <v>15556.776</v>
      </c>
      <c r="C100" s="29">
        <v>11099.164</v>
      </c>
      <c r="D100" s="29">
        <f t="shared" si="3"/>
        <v>18.391992272395253</v>
      </c>
      <c r="E100" s="29">
        <v>8514.863</v>
      </c>
    </row>
    <row r="101" spans="1:5" ht="15">
      <c r="A101" s="4" t="s">
        <v>71</v>
      </c>
      <c r="B101" s="29">
        <v>1107.131</v>
      </c>
      <c r="C101" s="29">
        <v>929.384</v>
      </c>
      <c r="D101" s="29">
        <f t="shared" si="3"/>
        <v>1.540046020230694</v>
      </c>
      <c r="E101" s="29">
        <v>662.559</v>
      </c>
    </row>
    <row r="102" spans="1:5" ht="15">
      <c r="A102" s="4" t="s">
        <v>72</v>
      </c>
      <c r="B102" s="29">
        <v>823.684</v>
      </c>
      <c r="C102" s="29">
        <v>673.419</v>
      </c>
      <c r="D102" s="29">
        <f t="shared" si="3"/>
        <v>1.1158963904023886</v>
      </c>
      <c r="E102" s="29">
        <v>460.251</v>
      </c>
    </row>
    <row r="103" spans="1:5" ht="15">
      <c r="A103" s="4" t="s">
        <v>73</v>
      </c>
      <c r="B103" s="29">
        <v>171.489</v>
      </c>
      <c r="C103" s="29">
        <v>136.12</v>
      </c>
      <c r="D103" s="29">
        <f t="shared" si="3"/>
        <v>0.22555914915019204</v>
      </c>
      <c r="E103" s="29">
        <v>136.117</v>
      </c>
    </row>
    <row r="104" spans="1:5" ht="15">
      <c r="A104" s="4" t="s">
        <v>66</v>
      </c>
      <c r="B104" s="29">
        <v>1638.547</v>
      </c>
      <c r="C104" s="29">
        <v>1216.074</v>
      </c>
      <c r="D104" s="29">
        <f t="shared" si="3"/>
        <v>2.01510885059999</v>
      </c>
      <c r="E104" s="29">
        <v>976.202</v>
      </c>
    </row>
    <row r="105" spans="1:5" ht="21.75" customHeight="1">
      <c r="A105" s="9" t="s">
        <v>89</v>
      </c>
      <c r="B105" s="30">
        <v>4048.023</v>
      </c>
      <c r="C105" s="30">
        <v>3722.842</v>
      </c>
      <c r="D105" s="30">
        <f t="shared" si="3"/>
        <v>6.168976446816039</v>
      </c>
      <c r="E105" s="30">
        <v>2856.448</v>
      </c>
    </row>
    <row r="106" spans="1:5" ht="30">
      <c r="A106" s="34" t="s">
        <v>74</v>
      </c>
      <c r="B106" s="36">
        <v>19232.753999999994</v>
      </c>
      <c r="C106" s="36">
        <f>60347.81-45356.8</f>
        <v>14991.009999999995</v>
      </c>
      <c r="D106" s="36">
        <f t="shared" si="3"/>
        <v>24.841018663693937</v>
      </c>
      <c r="E106" s="36">
        <v>11648.885000000002</v>
      </c>
    </row>
    <row r="107" spans="1:5" ht="26.25" customHeight="1">
      <c r="A107" s="35" t="s">
        <v>75</v>
      </c>
      <c r="B107" s="36">
        <v>62.471000000000004</v>
      </c>
      <c r="C107" s="36">
        <f>17.407+0.11</f>
        <v>17.517</v>
      </c>
      <c r="D107" s="36">
        <f t="shared" si="3"/>
        <v>0.029026738287275297</v>
      </c>
      <c r="E107" s="36">
        <v>23.713</v>
      </c>
    </row>
    <row r="108" spans="1:5" ht="15.75">
      <c r="A108" s="37" t="s">
        <v>76</v>
      </c>
      <c r="B108" s="36">
        <v>76632.657</v>
      </c>
      <c r="C108" s="36">
        <f>+C106+C107+C90+C105</f>
        <v>60347.80699999999</v>
      </c>
      <c r="D108" s="36">
        <f t="shared" si="3"/>
        <v>100</v>
      </c>
      <c r="E108" s="36">
        <v>45620.8</v>
      </c>
    </row>
    <row r="109" spans="1:5" ht="35.25" customHeight="1">
      <c r="A109" s="120" t="s">
        <v>90</v>
      </c>
      <c r="B109" s="120"/>
      <c r="C109" s="120"/>
      <c r="D109" s="120"/>
      <c r="E109" s="120"/>
    </row>
    <row r="110" spans="1:5" ht="15">
      <c r="A110" t="s">
        <v>77</v>
      </c>
      <c r="B110" s="50"/>
      <c r="C110" s="50"/>
      <c r="D110" s="50"/>
      <c r="E110" s="50"/>
    </row>
    <row r="111" spans="1:5" ht="15">
      <c r="A111" t="s">
        <v>78</v>
      </c>
      <c r="B111" s="50"/>
      <c r="C111" s="50"/>
      <c r="D111" s="50"/>
      <c r="E111" s="50"/>
    </row>
    <row r="112" spans="1:5" ht="15">
      <c r="A112" t="s">
        <v>219</v>
      </c>
      <c r="B112" s="50"/>
      <c r="C112" s="50"/>
      <c r="D112" s="50"/>
      <c r="E112" s="50"/>
    </row>
    <row r="113" ht="15">
      <c r="A113" t="s">
        <v>220</v>
      </c>
    </row>
    <row r="114" ht="15">
      <c r="A114" t="s">
        <v>201</v>
      </c>
    </row>
    <row r="116" ht="15">
      <c r="A116" t="str">
        <f>A22</f>
        <v>FUENTE: Contaduría General de la Provincia y consultas al SIPAF</v>
      </c>
    </row>
    <row r="117" ht="15">
      <c r="A117" s="3" t="s">
        <v>16</v>
      </c>
    </row>
  </sheetData>
  <sheetProtection/>
  <mergeCells count="6">
    <mergeCell ref="A17:E17"/>
    <mergeCell ref="A50:E50"/>
    <mergeCell ref="A18:E18"/>
    <mergeCell ref="A76:E76"/>
    <mergeCell ref="A77:E77"/>
    <mergeCell ref="A109:E109"/>
  </mergeCells>
  <printOptions/>
  <pageMargins left="0.5118110236220472" right="0.31496062992125984" top="0.5511811023622047" bottom="0.4724409448818898" header="0.31496062992125984" footer="0.31496062992125984"/>
  <pageSetup fitToHeight="1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3"/>
  <sheetViews>
    <sheetView zoomScalePageLayoutView="0" workbookViewId="0" topLeftCell="A118">
      <selection activeCell="C125" sqref="C125"/>
    </sheetView>
  </sheetViews>
  <sheetFormatPr defaultColWidth="9.140625" defaultRowHeight="15"/>
  <cols>
    <col min="1" max="1" width="44.8515625" style="0" customWidth="1"/>
    <col min="2" max="2" width="15.7109375" style="0" customWidth="1"/>
    <col min="3" max="3" width="20.00390625" style="0" customWidth="1"/>
    <col min="4" max="4" width="15.7109375" style="0" customWidth="1"/>
    <col min="5" max="5" width="19.28125" style="0" customWidth="1"/>
    <col min="6" max="7" width="14.28125" style="0" customWidth="1"/>
  </cols>
  <sheetData>
    <row r="1" spans="1:2" ht="15">
      <c r="A1" s="1" t="s">
        <v>0</v>
      </c>
      <c r="B1" s="1"/>
    </row>
    <row r="2" spans="1:2" ht="15">
      <c r="A2" s="2" t="s">
        <v>84</v>
      </c>
      <c r="B2" s="2"/>
    </row>
    <row r="3" spans="1:2" ht="15">
      <c r="A3" s="2" t="s">
        <v>221</v>
      </c>
      <c r="B3" s="2"/>
    </row>
    <row r="4" spans="1:2" ht="15">
      <c r="A4" s="2" t="s">
        <v>19</v>
      </c>
      <c r="B4" s="2"/>
    </row>
    <row r="5" ht="15">
      <c r="A5" t="s">
        <v>56</v>
      </c>
    </row>
    <row r="6" spans="1:7" ht="38.25">
      <c r="A6" s="5" t="s">
        <v>1</v>
      </c>
      <c r="B6" s="6" t="s">
        <v>206</v>
      </c>
      <c r="C6" s="6" t="s">
        <v>207</v>
      </c>
      <c r="D6" s="6" t="s">
        <v>42</v>
      </c>
      <c r="E6" s="6" t="s">
        <v>86</v>
      </c>
      <c r="F6" s="22"/>
      <c r="G6" s="22"/>
    </row>
    <row r="7" spans="1:7" ht="15">
      <c r="A7" s="11" t="s">
        <v>20</v>
      </c>
      <c r="B7" s="30">
        <v>67275.627</v>
      </c>
      <c r="C7" s="30">
        <f>+C8+C9+C13+C14+C15+C16</f>
        <v>7106.331</v>
      </c>
      <c r="D7" s="30">
        <f aca="true" t="shared" si="0" ref="D7:D29">+C7/$C$30*100</f>
        <v>91.20602347553717</v>
      </c>
      <c r="E7" s="30">
        <v>5047.048</v>
      </c>
      <c r="F7" s="27"/>
      <c r="G7" s="38"/>
    </row>
    <row r="8" spans="1:7" ht="15">
      <c r="A8" s="12" t="s">
        <v>21</v>
      </c>
      <c r="B8" s="29">
        <v>29280.449</v>
      </c>
      <c r="C8" s="29">
        <v>3209.497</v>
      </c>
      <c r="D8" s="29">
        <f t="shared" si="0"/>
        <v>41.19220716381859</v>
      </c>
      <c r="E8" s="29">
        <v>2240.756</v>
      </c>
      <c r="F8" s="27"/>
      <c r="G8" s="27"/>
    </row>
    <row r="9" spans="1:7" ht="15">
      <c r="A9" s="12" t="s">
        <v>22</v>
      </c>
      <c r="B9" s="29">
        <v>10140.992999999999</v>
      </c>
      <c r="C9" s="29">
        <f>SUM(C10:C12)</f>
        <v>1057.2620000000002</v>
      </c>
      <c r="D9" s="29">
        <f t="shared" si="0"/>
        <v>13.569402099591674</v>
      </c>
      <c r="E9" s="29">
        <v>728.2940000000001</v>
      </c>
      <c r="F9" s="27"/>
      <c r="G9" s="27"/>
    </row>
    <row r="10" spans="1:7" ht="15">
      <c r="A10" s="12" t="s">
        <v>23</v>
      </c>
      <c r="B10" s="29">
        <v>1771.806</v>
      </c>
      <c r="C10" s="29">
        <v>142.848</v>
      </c>
      <c r="D10" s="29">
        <f t="shared" si="0"/>
        <v>1.833379002671496</v>
      </c>
      <c r="E10" s="29">
        <v>100.673</v>
      </c>
      <c r="F10" s="27" t="s">
        <v>85</v>
      </c>
      <c r="G10" s="27"/>
    </row>
    <row r="11" spans="1:7" ht="15">
      <c r="A11" s="12" t="s">
        <v>24</v>
      </c>
      <c r="B11" s="29">
        <v>8820.547999999999</v>
      </c>
      <c r="C11" s="29">
        <v>931.745</v>
      </c>
      <c r="D11" s="29">
        <f t="shared" si="0"/>
        <v>11.958457373180952</v>
      </c>
      <c r="E11" s="29">
        <v>656.359</v>
      </c>
      <c r="F11" s="27"/>
      <c r="G11" s="27"/>
    </row>
    <row r="12" spans="1:7" ht="15">
      <c r="A12" s="12" t="s">
        <v>25</v>
      </c>
      <c r="B12" s="29">
        <v>-451.3610000000008</v>
      </c>
      <c r="C12" s="29">
        <v>-17.331</v>
      </c>
      <c r="D12" s="29">
        <f t="shared" si="0"/>
        <v>-0.22243427626077852</v>
      </c>
      <c r="E12" s="29">
        <v>-28.738</v>
      </c>
      <c r="F12" s="27"/>
      <c r="G12" s="27"/>
    </row>
    <row r="13" spans="1:7" ht="15">
      <c r="A13" s="12" t="s">
        <v>26</v>
      </c>
      <c r="B13" s="29">
        <v>76.459</v>
      </c>
      <c r="C13" s="29">
        <v>0.863</v>
      </c>
      <c r="D13" s="29">
        <f t="shared" si="0"/>
        <v>0.01107615142882995</v>
      </c>
      <c r="E13" s="29">
        <v>2.837</v>
      </c>
      <c r="F13" s="27"/>
      <c r="G13" s="27"/>
    </row>
    <row r="14" spans="1:7" ht="15">
      <c r="A14" s="12" t="s">
        <v>27</v>
      </c>
      <c r="B14" s="29">
        <v>11872.408</v>
      </c>
      <c r="C14" s="29">
        <v>1244.459</v>
      </c>
      <c r="D14" s="29">
        <f t="shared" si="0"/>
        <v>15.971977208540316</v>
      </c>
      <c r="E14" s="29">
        <v>913.001</v>
      </c>
      <c r="F14" s="27"/>
      <c r="G14" s="27"/>
    </row>
    <row r="15" spans="1:7" ht="15">
      <c r="A15" s="12" t="s">
        <v>28</v>
      </c>
      <c r="B15" s="29">
        <v>3107.407</v>
      </c>
      <c r="C15" s="29">
        <v>345.624</v>
      </c>
      <c r="D15" s="29">
        <f t="shared" si="0"/>
        <v>4.435902388688208</v>
      </c>
      <c r="E15" s="29">
        <v>271.003</v>
      </c>
      <c r="F15" s="27"/>
      <c r="G15" s="27"/>
    </row>
    <row r="16" spans="1:7" ht="15">
      <c r="A16" s="12" t="s">
        <v>29</v>
      </c>
      <c r="B16" s="29">
        <v>12797.911</v>
      </c>
      <c r="C16" s="29">
        <f>+C17+C18+C21</f>
        <v>1248.6259999999997</v>
      </c>
      <c r="D16" s="29">
        <f t="shared" si="0"/>
        <v>16.02545846346955</v>
      </c>
      <c r="E16" s="29">
        <v>891.1569999999999</v>
      </c>
      <c r="F16" s="27"/>
      <c r="G16" s="27"/>
    </row>
    <row r="17" spans="1:7" ht="15">
      <c r="A17" s="12" t="s">
        <v>30</v>
      </c>
      <c r="B17" s="29">
        <v>5796.768</v>
      </c>
      <c r="C17" s="29">
        <v>629.333</v>
      </c>
      <c r="D17" s="29">
        <f t="shared" si="0"/>
        <v>8.077158293348598</v>
      </c>
      <c r="E17" s="29">
        <v>440.554</v>
      </c>
      <c r="F17" s="27"/>
      <c r="G17" s="27"/>
    </row>
    <row r="18" spans="1:7" ht="15">
      <c r="A18" s="12" t="s">
        <v>31</v>
      </c>
      <c r="B18" s="29">
        <v>6744.48</v>
      </c>
      <c r="C18" s="29">
        <f>SUM(C19:C20)</f>
        <v>543.512</v>
      </c>
      <c r="D18" s="29">
        <f t="shared" si="0"/>
        <v>6.975690863715207</v>
      </c>
      <c r="E18" s="29">
        <v>429.776</v>
      </c>
      <c r="F18" s="27"/>
      <c r="G18" s="27"/>
    </row>
    <row r="19" spans="1:7" ht="15">
      <c r="A19" s="12" t="s">
        <v>199</v>
      </c>
      <c r="B19" s="44">
        <v>6409.123</v>
      </c>
      <c r="C19" s="29">
        <v>540.661</v>
      </c>
      <c r="D19" s="29">
        <f t="shared" si="0"/>
        <v>6.939099777129351</v>
      </c>
      <c r="E19" s="29">
        <v>429.14</v>
      </c>
      <c r="F19" s="27"/>
      <c r="G19" s="27"/>
    </row>
    <row r="20" spans="1:7" ht="15">
      <c r="A20" s="12" t="s">
        <v>32</v>
      </c>
      <c r="B20" s="44">
        <v>335.35699999999997</v>
      </c>
      <c r="C20" s="29">
        <v>2.851</v>
      </c>
      <c r="D20" s="29">
        <f t="shared" si="0"/>
        <v>0.03659108658585653</v>
      </c>
      <c r="E20" s="29">
        <v>0.636</v>
      </c>
      <c r="F20" s="27"/>
      <c r="G20" s="27"/>
    </row>
    <row r="21" spans="1:7" ht="15">
      <c r="A21" s="12" t="s">
        <v>33</v>
      </c>
      <c r="B21" s="44">
        <v>256.66300000000047</v>
      </c>
      <c r="C21" s="29">
        <v>75.781</v>
      </c>
      <c r="D21" s="29">
        <f t="shared" si="0"/>
        <v>0.9726093064057504</v>
      </c>
      <c r="E21" s="29">
        <v>20.827</v>
      </c>
      <c r="F21" s="27"/>
      <c r="G21" s="27"/>
    </row>
    <row r="22" spans="1:7" ht="15">
      <c r="A22" s="13" t="s">
        <v>34</v>
      </c>
      <c r="B22" s="31">
        <v>8630.452</v>
      </c>
      <c r="C22" s="31">
        <f>+C23+C28+C29</f>
        <v>685.184</v>
      </c>
      <c r="D22" s="31">
        <f t="shared" si="0"/>
        <v>8.793976524462828</v>
      </c>
      <c r="E22" s="31">
        <v>417.209</v>
      </c>
      <c r="F22" s="27"/>
      <c r="G22" s="27"/>
    </row>
    <row r="23" spans="1:7" ht="15">
      <c r="A23" s="12" t="s">
        <v>35</v>
      </c>
      <c r="B23" s="29">
        <v>5984.0289999999995</v>
      </c>
      <c r="C23" s="29">
        <f>SUM(C24:C27)</f>
        <v>543.6479999999999</v>
      </c>
      <c r="D23" s="29">
        <f t="shared" si="0"/>
        <v>6.9774363522370155</v>
      </c>
      <c r="E23" s="29">
        <v>256.15000000000003</v>
      </c>
      <c r="F23" s="27"/>
      <c r="G23" s="27"/>
    </row>
    <row r="24" spans="1:7" ht="15">
      <c r="A24" s="12" t="s">
        <v>36</v>
      </c>
      <c r="B24" s="29">
        <v>129</v>
      </c>
      <c r="C24" s="29">
        <v>14.498</v>
      </c>
      <c r="D24" s="29">
        <f t="shared" si="0"/>
        <v>0.18607421021457315</v>
      </c>
      <c r="E24" s="29">
        <v>7.784</v>
      </c>
      <c r="F24" s="27"/>
      <c r="G24" s="27"/>
    </row>
    <row r="25" spans="1:7" ht="15">
      <c r="A25" s="12" t="s">
        <v>37</v>
      </c>
      <c r="B25" s="29">
        <v>4049.191</v>
      </c>
      <c r="C25" s="29">
        <v>428.286</v>
      </c>
      <c r="D25" s="29">
        <f t="shared" si="0"/>
        <v>5.496825713612822</v>
      </c>
      <c r="E25" s="29">
        <v>143.073</v>
      </c>
      <c r="F25" s="27"/>
      <c r="G25" s="27"/>
    </row>
    <row r="26" spans="1:7" ht="15">
      <c r="A26" s="12" t="s">
        <v>38</v>
      </c>
      <c r="B26" s="29">
        <v>1003.651</v>
      </c>
      <c r="C26" s="29">
        <v>55.275</v>
      </c>
      <c r="D26" s="29">
        <f t="shared" si="0"/>
        <v>0.7094255738453946</v>
      </c>
      <c r="E26" s="29">
        <v>56.64</v>
      </c>
      <c r="F26" s="27"/>
      <c r="G26" s="27"/>
    </row>
    <row r="27" spans="1:7" ht="15">
      <c r="A27" s="12" t="s">
        <v>25</v>
      </c>
      <c r="B27" s="29">
        <v>802.1869999999999</v>
      </c>
      <c r="C27" s="29">
        <v>45.589</v>
      </c>
      <c r="D27" s="29">
        <f t="shared" si="0"/>
        <v>0.5851108545642278</v>
      </c>
      <c r="E27" s="29">
        <v>48.653</v>
      </c>
      <c r="F27" s="27"/>
      <c r="G27" s="27"/>
    </row>
    <row r="28" spans="1:7" ht="15">
      <c r="A28" s="12" t="s">
        <v>39</v>
      </c>
      <c r="B28" s="29">
        <v>2419.35</v>
      </c>
      <c r="C28" s="29">
        <v>133.879</v>
      </c>
      <c r="D28" s="29">
        <f t="shared" si="0"/>
        <v>1.7182666015530996</v>
      </c>
      <c r="E28" s="29">
        <v>145.085</v>
      </c>
      <c r="F28" s="27"/>
      <c r="G28" s="27"/>
    </row>
    <row r="29" spans="1:7" ht="15">
      <c r="A29" s="12" t="s">
        <v>40</v>
      </c>
      <c r="B29" s="29">
        <v>227.073</v>
      </c>
      <c r="C29" s="29">
        <v>7.657</v>
      </c>
      <c r="D29" s="29">
        <f t="shared" si="0"/>
        <v>0.09827357067271256</v>
      </c>
      <c r="E29" s="29">
        <v>15.974</v>
      </c>
      <c r="F29" s="27"/>
      <c r="G29" s="27"/>
    </row>
    <row r="30" spans="1:7" ht="15">
      <c r="A30" s="14" t="s">
        <v>41</v>
      </c>
      <c r="B30" s="32">
        <v>75906.079</v>
      </c>
      <c r="C30" s="32">
        <f>+C22+C7</f>
        <v>7791.515</v>
      </c>
      <c r="D30" s="32">
        <f>+C30/$C$30*100</f>
        <v>100</v>
      </c>
      <c r="E30" s="32">
        <v>5464.257</v>
      </c>
      <c r="F30" s="27"/>
      <c r="G30" s="38"/>
    </row>
    <row r="31" spans="1:7" ht="33.75" customHeight="1">
      <c r="A31" s="122" t="s">
        <v>14</v>
      </c>
      <c r="B31" s="122"/>
      <c r="C31" s="122"/>
      <c r="D31" s="122"/>
      <c r="E31" s="122"/>
      <c r="F31" s="42"/>
      <c r="G31" s="42"/>
    </row>
    <row r="32" spans="1:7" ht="30" customHeight="1">
      <c r="A32" s="121" t="s">
        <v>222</v>
      </c>
      <c r="B32" s="121"/>
      <c r="C32" s="121"/>
      <c r="D32" s="121"/>
      <c r="E32" s="121"/>
      <c r="F32" s="20"/>
      <c r="G32" s="20"/>
    </row>
    <row r="33" spans="1:7" ht="16.5" customHeight="1">
      <c r="A33" s="121" t="s">
        <v>223</v>
      </c>
      <c r="B33" s="121"/>
      <c r="C33" s="121"/>
      <c r="D33" s="121"/>
      <c r="E33" s="121"/>
      <c r="F33" s="20"/>
      <c r="G33" s="20"/>
    </row>
    <row r="34" spans="1:7" ht="16.5" customHeight="1">
      <c r="A34" s="121" t="s">
        <v>198</v>
      </c>
      <c r="B34" s="121"/>
      <c r="C34" s="121"/>
      <c r="D34" s="121"/>
      <c r="E34" s="121"/>
      <c r="F34" s="20"/>
      <c r="G34" s="20"/>
    </row>
    <row r="35" spans="1:7" ht="16.5" customHeight="1">
      <c r="A35" s="121" t="s">
        <v>208</v>
      </c>
      <c r="B35" s="121"/>
      <c r="C35" s="121"/>
      <c r="D35" s="121"/>
      <c r="E35" s="121"/>
      <c r="F35" s="20"/>
      <c r="G35" s="20"/>
    </row>
    <row r="36" spans="1:7" ht="16.5" customHeight="1">
      <c r="A36" s="115"/>
      <c r="B36" s="115"/>
      <c r="C36" s="115"/>
      <c r="D36" s="115"/>
      <c r="E36" s="115"/>
      <c r="F36" s="115"/>
      <c r="G36" s="115"/>
    </row>
    <row r="37" ht="15">
      <c r="A37" t="s">
        <v>193</v>
      </c>
    </row>
    <row r="38" spans="1:2" ht="15">
      <c r="A38" s="3" t="s">
        <v>16</v>
      </c>
      <c r="B38" s="3"/>
    </row>
    <row r="39" spans="1:2" ht="15">
      <c r="A39" s="3"/>
      <c r="B39" s="3"/>
    </row>
    <row r="40" spans="1:2" ht="15">
      <c r="A40" s="1" t="s">
        <v>0</v>
      </c>
      <c r="B40" s="3"/>
    </row>
    <row r="41" ht="15">
      <c r="A41" s="2" t="s">
        <v>91</v>
      </c>
    </row>
    <row r="42" spans="1:2" ht="15">
      <c r="A42" s="2" t="s">
        <v>87</v>
      </c>
      <c r="B42" s="2"/>
    </row>
    <row r="43" ht="15">
      <c r="A43" t="s">
        <v>56</v>
      </c>
    </row>
    <row r="44" spans="1:7" ht="38.25">
      <c r="A44" s="5" t="s">
        <v>1</v>
      </c>
      <c r="B44" s="6" t="s">
        <v>206</v>
      </c>
      <c r="C44" s="6" t="s">
        <v>207</v>
      </c>
      <c r="D44" s="6" t="s">
        <v>42</v>
      </c>
      <c r="E44" s="6" t="s">
        <v>86</v>
      </c>
      <c r="F44" s="22"/>
      <c r="G44" s="22"/>
    </row>
    <row r="45" spans="1:7" ht="15">
      <c r="A45" s="15"/>
      <c r="B45" s="15"/>
      <c r="C45" s="8"/>
      <c r="D45" s="8"/>
      <c r="E45" s="8"/>
      <c r="F45" s="27"/>
      <c r="G45" s="27"/>
    </row>
    <row r="46" spans="1:7" ht="15">
      <c r="A46" s="16" t="s">
        <v>43</v>
      </c>
      <c r="B46" s="39">
        <v>14959.169</v>
      </c>
      <c r="C46" s="29">
        <v>1253.749</v>
      </c>
      <c r="D46" s="29">
        <f>+C46/$C$58*100</f>
        <v>15.130621264106336</v>
      </c>
      <c r="E46" s="29">
        <v>948.363</v>
      </c>
      <c r="F46" s="27"/>
      <c r="G46" s="27"/>
    </row>
    <row r="47" spans="1:7" ht="15">
      <c r="A47" s="17"/>
      <c r="B47" s="40"/>
      <c r="C47" s="29"/>
      <c r="D47" s="29"/>
      <c r="E47" s="29"/>
      <c r="F47" s="27"/>
      <c r="G47" s="27"/>
    </row>
    <row r="48" spans="1:7" ht="15">
      <c r="A48" s="16" t="s">
        <v>44</v>
      </c>
      <c r="B48" s="39">
        <v>7165.713</v>
      </c>
      <c r="C48" s="29">
        <v>817.024</v>
      </c>
      <c r="D48" s="29">
        <f>+C48/$C$58*100</f>
        <v>9.860092177688848</v>
      </c>
      <c r="E48" s="29">
        <v>508.678</v>
      </c>
      <c r="F48" s="27"/>
      <c r="G48" s="27"/>
    </row>
    <row r="49" spans="1:7" ht="15">
      <c r="A49" s="17"/>
      <c r="B49" s="40"/>
      <c r="C49" s="29"/>
      <c r="D49" s="29"/>
      <c r="E49" s="29"/>
      <c r="F49" s="27"/>
      <c r="G49" s="27"/>
    </row>
    <row r="50" spans="1:7" ht="15">
      <c r="A50" s="16" t="s">
        <v>45</v>
      </c>
      <c r="B50" s="39">
        <v>46031.242</v>
      </c>
      <c r="C50" s="29">
        <v>4851.464</v>
      </c>
      <c r="D50" s="29">
        <f>+C50/$C$58*100</f>
        <v>58.54893153290362</v>
      </c>
      <c r="E50" s="29">
        <v>3429.155</v>
      </c>
      <c r="F50" s="27"/>
      <c r="G50" s="27"/>
    </row>
    <row r="51" spans="1:7" ht="15">
      <c r="A51" s="17"/>
      <c r="B51" s="40"/>
      <c r="C51" s="29"/>
      <c r="D51" s="29"/>
      <c r="E51" s="29"/>
      <c r="F51" s="27"/>
      <c r="G51" s="27"/>
    </row>
    <row r="52" spans="1:7" ht="15">
      <c r="A52" s="16" t="s">
        <v>46</v>
      </c>
      <c r="B52" s="39">
        <v>7623.849</v>
      </c>
      <c r="C52" s="29">
        <v>862.072</v>
      </c>
      <c r="D52" s="29">
        <f>+C52/$C$58*100</f>
        <v>10.403745035402363</v>
      </c>
      <c r="E52" s="29">
        <v>547.748</v>
      </c>
      <c r="F52" s="27"/>
      <c r="G52" s="27"/>
    </row>
    <row r="53" spans="1:7" ht="15">
      <c r="A53" s="17"/>
      <c r="B53" s="40"/>
      <c r="C53" s="29"/>
      <c r="D53" s="29"/>
      <c r="E53" s="29"/>
      <c r="F53" s="27"/>
      <c r="G53" s="27"/>
    </row>
    <row r="54" spans="1:7" ht="15">
      <c r="A54" s="16" t="s">
        <v>47</v>
      </c>
      <c r="B54" s="29">
        <v>129.649</v>
      </c>
      <c r="C54" s="29">
        <v>7.207</v>
      </c>
      <c r="D54" s="29">
        <f>+C54/$C$58*100</f>
        <v>0.08697625078896523</v>
      </c>
      <c r="E54" s="29">
        <v>30.314</v>
      </c>
      <c r="F54" s="27"/>
      <c r="G54" s="27"/>
    </row>
    <row r="55" spans="1:7" ht="15">
      <c r="A55" s="17"/>
      <c r="B55" s="29"/>
      <c r="C55" s="29"/>
      <c r="D55" s="29"/>
      <c r="E55" s="29"/>
      <c r="F55" s="27"/>
      <c r="G55" s="27"/>
    </row>
    <row r="56" spans="1:7" ht="15">
      <c r="A56" s="16" t="s">
        <v>82</v>
      </c>
      <c r="B56" s="29">
        <v>5117.894</v>
      </c>
      <c r="C56" s="29">
        <v>494.654</v>
      </c>
      <c r="D56" s="29">
        <f>+C56/$C$58*100</f>
        <v>5.969633739109867</v>
      </c>
      <c r="E56" s="29">
        <v>354.35</v>
      </c>
      <c r="F56" s="27"/>
      <c r="G56" s="27"/>
    </row>
    <row r="57" spans="1:7" ht="15">
      <c r="A57" s="46"/>
      <c r="B57" s="47"/>
      <c r="C57" s="47"/>
      <c r="D57" s="47"/>
      <c r="E57" s="47"/>
      <c r="F57" s="27"/>
      <c r="G57" s="27"/>
    </row>
    <row r="58" spans="1:7" ht="15">
      <c r="A58" s="18" t="s">
        <v>48</v>
      </c>
      <c r="B58" s="19">
        <v>81027.516</v>
      </c>
      <c r="C58" s="19">
        <f>SUM(C46:C56)</f>
        <v>8286.17</v>
      </c>
      <c r="D58" s="19">
        <f>+C58/$C$58*100</f>
        <v>100</v>
      </c>
      <c r="E58" s="19">
        <v>5818.608</v>
      </c>
      <c r="F58" s="27"/>
      <c r="G58" s="27"/>
    </row>
    <row r="59" spans="1:7" ht="27" customHeight="1">
      <c r="A59" s="123" t="s">
        <v>14</v>
      </c>
      <c r="B59" s="123"/>
      <c r="C59" s="123"/>
      <c r="D59" s="123"/>
      <c r="E59" s="123"/>
      <c r="F59" s="42"/>
      <c r="G59" s="42"/>
    </row>
    <row r="60" spans="1:7" ht="30" customHeight="1">
      <c r="A60" s="124" t="s">
        <v>224</v>
      </c>
      <c r="B60" s="124"/>
      <c r="C60" s="124"/>
      <c r="D60" s="124"/>
      <c r="E60" s="124"/>
      <c r="F60" s="20"/>
      <c r="G60" s="20"/>
    </row>
    <row r="61" spans="1:7" ht="16.5" customHeight="1">
      <c r="A61" s="121" t="s">
        <v>223</v>
      </c>
      <c r="B61" s="121"/>
      <c r="C61" s="121"/>
      <c r="D61" s="121"/>
      <c r="E61" s="121"/>
      <c r="F61" s="20"/>
      <c r="G61" s="20"/>
    </row>
    <row r="62" spans="1:7" ht="19.5" customHeight="1">
      <c r="A62" s="121" t="s">
        <v>88</v>
      </c>
      <c r="B62" s="121"/>
      <c r="C62" s="121"/>
      <c r="D62" s="121"/>
      <c r="E62" s="121"/>
      <c r="F62" s="20"/>
      <c r="G62" s="20"/>
    </row>
    <row r="63" spans="1:7" ht="16.5" customHeight="1">
      <c r="A63" s="121" t="s">
        <v>208</v>
      </c>
      <c r="B63" s="121"/>
      <c r="C63" s="121"/>
      <c r="D63" s="121"/>
      <c r="E63" s="121"/>
      <c r="F63" s="20"/>
      <c r="G63" s="20"/>
    </row>
    <row r="64" spans="1:7" ht="16.5" customHeight="1">
      <c r="A64" s="48"/>
      <c r="B64" s="48"/>
      <c r="C64" s="48"/>
      <c r="D64" s="48"/>
      <c r="E64" s="48"/>
      <c r="F64" s="48"/>
      <c r="G64" s="48"/>
    </row>
    <row r="65" ht="15">
      <c r="A65" t="str">
        <f>A37</f>
        <v>FUENTE: Contaduría General de la Provincia y consultas al SIPAF</v>
      </c>
    </row>
    <row r="66" spans="1:2" ht="15">
      <c r="A66" s="3" t="s">
        <v>16</v>
      </c>
      <c r="B66" s="3"/>
    </row>
    <row r="68" spans="1:2" ht="15">
      <c r="A68" s="1" t="s">
        <v>0</v>
      </c>
      <c r="B68" s="1"/>
    </row>
    <row r="69" spans="1:2" ht="15">
      <c r="A69" s="2" t="s">
        <v>84</v>
      </c>
      <c r="B69" s="2"/>
    </row>
    <row r="70" spans="1:2" ht="15">
      <c r="A70" s="2" t="s">
        <v>225</v>
      </c>
      <c r="B70" s="2"/>
    </row>
    <row r="71" spans="1:2" ht="15">
      <c r="A71" s="2" t="s">
        <v>19</v>
      </c>
      <c r="B71" s="2"/>
    </row>
    <row r="72" ht="15">
      <c r="A72" t="s">
        <v>56</v>
      </c>
    </row>
    <row r="73" spans="1:5" ht="38.25">
      <c r="A73" s="5" t="s">
        <v>1</v>
      </c>
      <c r="B73" s="6" t="s">
        <v>206</v>
      </c>
      <c r="C73" s="6" t="s">
        <v>207</v>
      </c>
      <c r="D73" s="6" t="s">
        <v>42</v>
      </c>
      <c r="E73" s="6" t="s">
        <v>86</v>
      </c>
    </row>
    <row r="74" spans="1:5" ht="15">
      <c r="A74" s="11" t="s">
        <v>20</v>
      </c>
      <c r="B74" s="30">
        <v>67275.627</v>
      </c>
      <c r="C74" s="30">
        <f>+C75+C76+C80+C81+C82+C83</f>
        <v>58447.651</v>
      </c>
      <c r="D74" s="30">
        <f>+C74/$C$97*100</f>
        <v>92.25193692264558</v>
      </c>
      <c r="E74" s="30">
        <v>42780.301</v>
      </c>
    </row>
    <row r="75" spans="1:5" ht="15">
      <c r="A75" s="12" t="s">
        <v>21</v>
      </c>
      <c r="B75" s="29">
        <v>29280.449</v>
      </c>
      <c r="C75" s="29">
        <v>26575.12</v>
      </c>
      <c r="D75" s="29">
        <f aca="true" t="shared" si="1" ref="D75:D97">+C75/$C$97*100</f>
        <v>41.94533487670424</v>
      </c>
      <c r="E75" s="29">
        <v>19210.477</v>
      </c>
    </row>
    <row r="76" spans="1:5" ht="15">
      <c r="A76" s="12" t="s">
        <v>22</v>
      </c>
      <c r="B76" s="29">
        <v>10140.992999999999</v>
      </c>
      <c r="C76" s="29">
        <f>SUM(C77:C79)</f>
        <v>8146.976</v>
      </c>
      <c r="D76" s="29">
        <f t="shared" si="1"/>
        <v>12.858931081119195</v>
      </c>
      <c r="E76" s="29">
        <v>5614.217</v>
      </c>
    </row>
    <row r="77" spans="1:5" ht="15">
      <c r="A77" s="12" t="s">
        <v>23</v>
      </c>
      <c r="B77" s="29">
        <v>1771.806</v>
      </c>
      <c r="C77" s="29">
        <v>1133.482</v>
      </c>
      <c r="D77" s="29">
        <f t="shared" si="1"/>
        <v>1.789052394371746</v>
      </c>
      <c r="E77" s="29">
        <v>736.699</v>
      </c>
    </row>
    <row r="78" spans="1:5" ht="15">
      <c r="A78" s="12" t="s">
        <v>24</v>
      </c>
      <c r="B78" s="29">
        <v>8820.547999999999</v>
      </c>
      <c r="C78" s="29">
        <v>7251.535</v>
      </c>
      <c r="D78" s="29">
        <f t="shared" si="1"/>
        <v>11.445595126010398</v>
      </c>
      <c r="E78" s="29">
        <v>5062.395</v>
      </c>
    </row>
    <row r="79" spans="1:5" ht="15">
      <c r="A79" s="12" t="s">
        <v>25</v>
      </c>
      <c r="B79" s="29">
        <v>-451.3610000000008</v>
      </c>
      <c r="C79" s="29">
        <v>-238.041</v>
      </c>
      <c r="D79" s="29">
        <f t="shared" si="1"/>
        <v>-0.37571643926294795</v>
      </c>
      <c r="E79" s="29">
        <v>-184.877</v>
      </c>
    </row>
    <row r="80" spans="1:5" ht="15">
      <c r="A80" s="12" t="s">
        <v>26</v>
      </c>
      <c r="B80" s="29">
        <v>76.459</v>
      </c>
      <c r="C80" s="29">
        <v>32.734</v>
      </c>
      <c r="D80" s="29">
        <f t="shared" si="1"/>
        <v>0.05166631766306366</v>
      </c>
      <c r="E80" s="29">
        <v>18.493</v>
      </c>
    </row>
    <row r="81" spans="1:5" ht="15">
      <c r="A81" s="12" t="s">
        <v>27</v>
      </c>
      <c r="B81" s="29">
        <v>11872.408</v>
      </c>
      <c r="C81" s="29">
        <v>10823.567</v>
      </c>
      <c r="D81" s="29">
        <f t="shared" si="1"/>
        <v>17.08357826325695</v>
      </c>
      <c r="E81" s="29">
        <v>8049.922</v>
      </c>
    </row>
    <row r="82" spans="1:5" ht="15">
      <c r="A82" s="12" t="s">
        <v>28</v>
      </c>
      <c r="B82" s="29">
        <v>3107.407</v>
      </c>
      <c r="C82" s="29">
        <v>2659.763</v>
      </c>
      <c r="D82" s="29">
        <f t="shared" si="1"/>
        <v>4.19808639538288</v>
      </c>
      <c r="E82" s="29">
        <v>2061.529</v>
      </c>
    </row>
    <row r="83" spans="1:5" ht="15">
      <c r="A83" s="12" t="s">
        <v>29</v>
      </c>
      <c r="B83" s="29">
        <v>12797.911</v>
      </c>
      <c r="C83" s="29">
        <f>+C84+C85+C88</f>
        <v>10209.491</v>
      </c>
      <c r="D83" s="29">
        <f t="shared" si="1"/>
        <v>16.114339988519262</v>
      </c>
      <c r="E83" s="29">
        <v>7825.663</v>
      </c>
    </row>
    <row r="84" spans="1:5" ht="15">
      <c r="A84" s="12" t="s">
        <v>30</v>
      </c>
      <c r="B84" s="29">
        <v>5796.768</v>
      </c>
      <c r="C84" s="29">
        <v>4859.921</v>
      </c>
      <c r="D84" s="29">
        <f t="shared" si="1"/>
        <v>7.670746691617097</v>
      </c>
      <c r="E84" s="29">
        <v>3682.799</v>
      </c>
    </row>
    <row r="85" spans="1:5" ht="15">
      <c r="A85" s="12" t="s">
        <v>31</v>
      </c>
      <c r="B85" s="29">
        <v>6744.48</v>
      </c>
      <c r="C85" s="29">
        <f>SUM(C86:C87)</f>
        <v>4900.553</v>
      </c>
      <c r="D85" s="29">
        <f t="shared" si="1"/>
        <v>7.734878964461404</v>
      </c>
      <c r="E85" s="29">
        <v>3934.848</v>
      </c>
    </row>
    <row r="86" spans="1:5" ht="15">
      <c r="A86" s="12" t="s">
        <v>199</v>
      </c>
      <c r="B86" s="44">
        <v>6409.123</v>
      </c>
      <c r="C86" s="29">
        <v>4538.363</v>
      </c>
      <c r="D86" s="29">
        <f t="shared" si="1"/>
        <v>7.16320964221588</v>
      </c>
      <c r="E86" s="29">
        <v>3545.146</v>
      </c>
    </row>
    <row r="87" spans="1:5" ht="15">
      <c r="A87" s="12" t="s">
        <v>32</v>
      </c>
      <c r="B87" s="44">
        <v>335.35699999999997</v>
      </c>
      <c r="C87" s="29">
        <v>362.19</v>
      </c>
      <c r="D87" s="29">
        <f t="shared" si="1"/>
        <v>0.5716693222455254</v>
      </c>
      <c r="E87" s="29">
        <v>389.702</v>
      </c>
    </row>
    <row r="88" spans="1:5" ht="15">
      <c r="A88" s="12" t="s">
        <v>33</v>
      </c>
      <c r="B88" s="44">
        <v>256.66300000000047</v>
      </c>
      <c r="C88" s="29">
        <v>449.017</v>
      </c>
      <c r="D88" s="29">
        <f t="shared" si="1"/>
        <v>0.7087143324407607</v>
      </c>
      <c r="E88" s="29">
        <v>208.016</v>
      </c>
    </row>
    <row r="89" spans="1:5" ht="15">
      <c r="A89" s="13" t="s">
        <v>34</v>
      </c>
      <c r="B89" s="31">
        <v>8630.452</v>
      </c>
      <c r="C89" s="31">
        <f>+C90+C95+C96</f>
        <v>4908.906</v>
      </c>
      <c r="D89" s="31">
        <f t="shared" si="1"/>
        <v>7.748063077354408</v>
      </c>
      <c r="E89" s="31">
        <v>2682.714</v>
      </c>
    </row>
    <row r="90" spans="1:5" ht="15">
      <c r="A90" s="12" t="s">
        <v>35</v>
      </c>
      <c r="B90" s="29">
        <v>5984.0289999999995</v>
      </c>
      <c r="C90" s="29">
        <f>SUM(C91:C94)</f>
        <v>3257.166</v>
      </c>
      <c r="D90" s="29">
        <f t="shared" si="1"/>
        <v>5.141008530498272</v>
      </c>
      <c r="E90" s="29">
        <v>1671.1550000000002</v>
      </c>
    </row>
    <row r="91" spans="1:5" ht="15">
      <c r="A91" s="12" t="s">
        <v>36</v>
      </c>
      <c r="B91" s="29">
        <v>129</v>
      </c>
      <c r="C91" s="29">
        <v>37.237</v>
      </c>
      <c r="D91" s="29">
        <f t="shared" si="1"/>
        <v>0.05877371145657426</v>
      </c>
      <c r="E91" s="29">
        <v>23.702</v>
      </c>
    </row>
    <row r="92" spans="1:5" ht="15">
      <c r="A92" s="12" t="s">
        <v>37</v>
      </c>
      <c r="B92" s="29">
        <v>4049.191</v>
      </c>
      <c r="C92" s="29">
        <v>2276.784</v>
      </c>
      <c r="D92" s="29">
        <f t="shared" si="1"/>
        <v>3.593604368368691</v>
      </c>
      <c r="E92" s="29">
        <v>1004.179</v>
      </c>
    </row>
    <row r="93" spans="1:5" ht="15">
      <c r="A93" s="12" t="s">
        <v>38</v>
      </c>
      <c r="B93" s="29">
        <v>1003.651</v>
      </c>
      <c r="C93" s="29">
        <v>439.082</v>
      </c>
      <c r="D93" s="29">
        <f t="shared" si="1"/>
        <v>0.6930332404268748</v>
      </c>
      <c r="E93" s="29">
        <v>282.172</v>
      </c>
    </row>
    <row r="94" spans="1:5" ht="15">
      <c r="A94" s="12" t="s">
        <v>25</v>
      </c>
      <c r="B94" s="29">
        <v>802.1869999999999</v>
      </c>
      <c r="C94" s="29">
        <v>504.063</v>
      </c>
      <c r="D94" s="29">
        <f t="shared" si="1"/>
        <v>0.7955972102461313</v>
      </c>
      <c r="E94" s="29">
        <v>361.102</v>
      </c>
    </row>
    <row r="95" spans="1:5" ht="15">
      <c r="A95" s="12" t="s">
        <v>39</v>
      </c>
      <c r="B95" s="29">
        <v>2419.35</v>
      </c>
      <c r="C95" s="29">
        <v>1511.341</v>
      </c>
      <c r="D95" s="29">
        <f t="shared" si="1"/>
        <v>2.385453174167908</v>
      </c>
      <c r="E95" s="29">
        <v>943.55</v>
      </c>
    </row>
    <row r="96" spans="1:5" ht="15">
      <c r="A96" s="12" t="s">
        <v>40</v>
      </c>
      <c r="B96" s="29">
        <v>227.073</v>
      </c>
      <c r="C96" s="29">
        <v>140.399</v>
      </c>
      <c r="D96" s="29">
        <f t="shared" si="1"/>
        <v>0.22160137268822863</v>
      </c>
      <c r="E96" s="29">
        <v>68.009</v>
      </c>
    </row>
    <row r="97" spans="1:5" ht="15">
      <c r="A97" s="14" t="s">
        <v>41</v>
      </c>
      <c r="B97" s="32">
        <v>75906.079</v>
      </c>
      <c r="C97" s="32">
        <f>+C89+C74</f>
        <v>63356.557</v>
      </c>
      <c r="D97" s="32">
        <f t="shared" si="1"/>
        <v>100</v>
      </c>
      <c r="E97" s="32">
        <v>45463.015</v>
      </c>
    </row>
    <row r="98" spans="1:5" ht="28.5" customHeight="1">
      <c r="A98" s="122" t="s">
        <v>14</v>
      </c>
      <c r="B98" s="122"/>
      <c r="C98" s="122"/>
      <c r="D98" s="122"/>
      <c r="E98" s="122"/>
    </row>
    <row r="99" spans="1:5" ht="30" customHeight="1">
      <c r="A99" s="124" t="s">
        <v>226</v>
      </c>
      <c r="B99" s="124"/>
      <c r="C99" s="124"/>
      <c r="D99" s="124"/>
      <c r="E99" s="124"/>
    </row>
    <row r="100" spans="1:5" ht="15">
      <c r="A100" s="121" t="s">
        <v>227</v>
      </c>
      <c r="B100" s="121"/>
      <c r="C100" s="121"/>
      <c r="D100" s="121"/>
      <c r="E100" s="121"/>
    </row>
    <row r="101" spans="1:5" ht="15">
      <c r="A101" s="121" t="s">
        <v>198</v>
      </c>
      <c r="B101" s="121"/>
      <c r="C101" s="121"/>
      <c r="D101" s="121"/>
      <c r="E101" s="121"/>
    </row>
    <row r="102" spans="1:5" ht="15">
      <c r="A102" s="121" t="s">
        <v>208</v>
      </c>
      <c r="B102" s="121"/>
      <c r="C102" s="121"/>
      <c r="D102" s="121"/>
      <c r="E102" s="121"/>
    </row>
    <row r="103" spans="1:5" ht="15">
      <c r="A103" s="121"/>
      <c r="B103" s="121"/>
      <c r="C103" s="121"/>
      <c r="D103" s="121"/>
      <c r="E103" s="121"/>
    </row>
    <row r="104" ht="15">
      <c r="A104" t="str">
        <f>A37</f>
        <v>FUENTE: Contaduría General de la Provincia y consultas al SIPAF</v>
      </c>
    </row>
    <row r="105" spans="1:2" ht="15">
      <c r="A105" s="3" t="s">
        <v>16</v>
      </c>
      <c r="B105" s="3"/>
    </row>
    <row r="106" spans="1:2" ht="15">
      <c r="A106" s="3"/>
      <c r="B106" s="3"/>
    </row>
    <row r="107" spans="1:2" ht="15">
      <c r="A107" s="1" t="s">
        <v>0</v>
      </c>
      <c r="B107" s="3"/>
    </row>
    <row r="108" ht="15">
      <c r="A108" s="2" t="s">
        <v>92</v>
      </c>
    </row>
    <row r="109" spans="1:2" ht="15">
      <c r="A109" s="2" t="s">
        <v>87</v>
      </c>
      <c r="B109" s="2"/>
    </row>
    <row r="110" ht="15">
      <c r="A110" t="s">
        <v>56</v>
      </c>
    </row>
    <row r="111" spans="1:5" ht="38.25">
      <c r="A111" s="5" t="s">
        <v>1</v>
      </c>
      <c r="B111" s="6" t="s">
        <v>206</v>
      </c>
      <c r="C111" s="6" t="s">
        <v>207</v>
      </c>
      <c r="D111" s="6" t="s">
        <v>42</v>
      </c>
      <c r="E111" s="6" t="s">
        <v>86</v>
      </c>
    </row>
    <row r="112" spans="1:5" ht="15">
      <c r="A112" s="15"/>
      <c r="B112" s="15"/>
      <c r="C112" s="8"/>
      <c r="D112" s="8"/>
      <c r="E112" s="8"/>
    </row>
    <row r="113" spans="1:5" ht="15">
      <c r="A113" s="16" t="s">
        <v>43</v>
      </c>
      <c r="B113" s="39">
        <v>14959.169</v>
      </c>
      <c r="C113" s="29">
        <v>11525.688</v>
      </c>
      <c r="D113" s="29">
        <f>+C113/$C$125*100</f>
        <v>16.99755226262038</v>
      </c>
      <c r="E113" s="29">
        <v>8403.685</v>
      </c>
    </row>
    <row r="114" spans="1:5" ht="15">
      <c r="A114" s="17"/>
      <c r="B114" s="40"/>
      <c r="C114" s="29"/>
      <c r="D114" s="29"/>
      <c r="E114" s="29"/>
    </row>
    <row r="115" spans="1:5" ht="15">
      <c r="A115" s="16" t="s">
        <v>44</v>
      </c>
      <c r="B115" s="39">
        <v>7165.713</v>
      </c>
      <c r="C115" s="29">
        <v>6352.895</v>
      </c>
      <c r="D115" s="29">
        <f>+C115/$C$125*100</f>
        <v>9.368956090208213</v>
      </c>
      <c r="E115" s="29">
        <v>4062.892</v>
      </c>
    </row>
    <row r="116" spans="1:5" ht="15">
      <c r="A116" s="17"/>
      <c r="B116" s="40"/>
      <c r="C116" s="29"/>
      <c r="D116" s="29"/>
      <c r="E116" s="29"/>
    </row>
    <row r="117" spans="1:5" ht="15">
      <c r="A117" s="16" t="s">
        <v>45</v>
      </c>
      <c r="B117" s="39">
        <v>46031.242</v>
      </c>
      <c r="C117" s="29">
        <v>39442.225</v>
      </c>
      <c r="D117" s="29">
        <f>+C117/$C$125*100</f>
        <v>58.16757149694944</v>
      </c>
      <c r="E117" s="29">
        <v>28677.858</v>
      </c>
    </row>
    <row r="118" spans="1:5" ht="15">
      <c r="A118" s="17"/>
      <c r="B118" s="40"/>
      <c r="C118" s="29"/>
      <c r="D118" s="29"/>
      <c r="E118" s="29"/>
    </row>
    <row r="119" spans="1:5" ht="15">
      <c r="A119" s="16" t="s">
        <v>46</v>
      </c>
      <c r="B119" s="39">
        <v>7623.849</v>
      </c>
      <c r="C119" s="29">
        <v>5977.468</v>
      </c>
      <c r="D119" s="29">
        <f>+C119/$C$125*100</f>
        <v>8.81529369250156</v>
      </c>
      <c r="E119" s="29">
        <v>4246.166</v>
      </c>
    </row>
    <row r="120" spans="1:5" ht="15">
      <c r="A120" s="17"/>
      <c r="B120" s="40"/>
      <c r="C120" s="29"/>
      <c r="D120" s="29"/>
      <c r="E120" s="29"/>
    </row>
    <row r="121" spans="1:5" ht="15">
      <c r="A121" s="16" t="s">
        <v>47</v>
      </c>
      <c r="B121" s="29">
        <v>129.649</v>
      </c>
      <c r="C121" s="29">
        <v>58.283</v>
      </c>
      <c r="D121" s="29">
        <f>+C121/$C$125*100</f>
        <v>0.08595307616537111</v>
      </c>
      <c r="E121" s="29">
        <v>72.412</v>
      </c>
    </row>
    <row r="122" spans="1:5" ht="15">
      <c r="A122" s="17"/>
      <c r="B122" s="29"/>
      <c r="C122" s="29"/>
      <c r="D122" s="29"/>
      <c r="E122" s="29"/>
    </row>
    <row r="123" spans="1:5" ht="15">
      <c r="A123" s="16" t="s">
        <v>82</v>
      </c>
      <c r="B123" s="29">
        <v>5117.894</v>
      </c>
      <c r="C123" s="29">
        <v>4451.369</v>
      </c>
      <c r="D123" s="29">
        <f>+C123/$C$125*100</f>
        <v>6.564673381555029</v>
      </c>
      <c r="E123" s="29">
        <v>2769.492</v>
      </c>
    </row>
    <row r="124" spans="1:5" ht="15">
      <c r="A124" s="46"/>
      <c r="B124" s="47"/>
      <c r="C124" s="47"/>
      <c r="D124" s="47"/>
      <c r="E124" s="47"/>
    </row>
    <row r="125" spans="1:5" ht="15">
      <c r="A125" s="18" t="s">
        <v>48</v>
      </c>
      <c r="B125" s="19">
        <v>81027.516</v>
      </c>
      <c r="C125" s="19">
        <f>SUM(C113:C123)</f>
        <v>67807.928</v>
      </c>
      <c r="D125" s="19">
        <f>+C125/$C$125*100</f>
        <v>100</v>
      </c>
      <c r="E125" s="19">
        <v>48232.50499999999</v>
      </c>
    </row>
    <row r="126" spans="1:5" ht="32.25" customHeight="1">
      <c r="A126" s="123" t="s">
        <v>14</v>
      </c>
      <c r="B126" s="123"/>
      <c r="C126" s="123"/>
      <c r="D126" s="123"/>
      <c r="E126" s="123"/>
    </row>
    <row r="127" spans="1:5" ht="32.25" customHeight="1">
      <c r="A127" s="121" t="s">
        <v>226</v>
      </c>
      <c r="B127" s="121"/>
      <c r="C127" s="121"/>
      <c r="D127" s="121"/>
      <c r="E127" s="121"/>
    </row>
    <row r="128" spans="1:5" ht="15">
      <c r="A128" s="121" t="s">
        <v>227</v>
      </c>
      <c r="B128" s="121"/>
      <c r="C128" s="121"/>
      <c r="D128" s="121"/>
      <c r="E128" s="121"/>
    </row>
    <row r="129" spans="1:5" ht="15">
      <c r="A129" s="121" t="s">
        <v>88</v>
      </c>
      <c r="B129" s="121"/>
      <c r="C129" s="121"/>
      <c r="D129" s="121"/>
      <c r="E129" s="121"/>
    </row>
    <row r="130" spans="1:5" ht="15">
      <c r="A130" s="121" t="s">
        <v>208</v>
      </c>
      <c r="B130" s="121"/>
      <c r="C130" s="121"/>
      <c r="D130" s="121"/>
      <c r="E130" s="121"/>
    </row>
    <row r="131" spans="1:5" ht="15">
      <c r="A131" s="50"/>
      <c r="B131" s="50"/>
      <c r="C131" s="50"/>
      <c r="D131" s="50"/>
      <c r="E131" s="50"/>
    </row>
    <row r="132" ht="15">
      <c r="A132" t="str">
        <f>A37</f>
        <v>FUENTE: Contaduría General de la Provincia y consultas al SIPAF</v>
      </c>
    </row>
    <row r="133" spans="1:2" ht="15">
      <c r="A133" s="3" t="s">
        <v>16</v>
      </c>
      <c r="B133" s="3"/>
    </row>
  </sheetData>
  <sheetProtection/>
  <mergeCells count="21">
    <mergeCell ref="A130:E130"/>
    <mergeCell ref="A98:E98"/>
    <mergeCell ref="A99:E99"/>
    <mergeCell ref="A100:E100"/>
    <mergeCell ref="A101:E101"/>
    <mergeCell ref="A129:E129"/>
    <mergeCell ref="A128:E128"/>
    <mergeCell ref="A102:E102"/>
    <mergeCell ref="A62:E62"/>
    <mergeCell ref="A103:E103"/>
    <mergeCell ref="A60:E60"/>
    <mergeCell ref="A35:E35"/>
    <mergeCell ref="A126:E126"/>
    <mergeCell ref="A63:E63"/>
    <mergeCell ref="A61:E61"/>
    <mergeCell ref="A127:E127"/>
    <mergeCell ref="A31:E31"/>
    <mergeCell ref="A59:E59"/>
    <mergeCell ref="A34:E34"/>
    <mergeCell ref="A32:E32"/>
    <mergeCell ref="A33:E33"/>
  </mergeCells>
  <printOptions/>
  <pageMargins left="0.5118110236220472" right="0.31496062992125984" top="0.5511811023622047" bottom="0.4724409448818898" header="0.31496062992125984" footer="0.31496062992125984"/>
  <pageSetup fitToHeight="1" fitToWidth="1" horizontalDpi="600" verticalDpi="6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D19"/>
  <sheetViews>
    <sheetView zoomScalePageLayoutView="0" workbookViewId="0" topLeftCell="A1">
      <selection activeCell="B13" sqref="B13"/>
    </sheetView>
  </sheetViews>
  <sheetFormatPr defaultColWidth="11.421875" defaultRowHeight="15"/>
  <cols>
    <col min="1" max="1" width="35.28125" style="0" customWidth="1"/>
    <col min="2" max="2" width="17.57421875" style="0" customWidth="1"/>
    <col min="3" max="3" width="20.140625" style="0" customWidth="1"/>
    <col min="4" max="4" width="16.00390625" style="0" customWidth="1"/>
  </cols>
  <sheetData>
    <row r="2" spans="1:2" ht="15">
      <c r="A2" s="1" t="s">
        <v>0</v>
      </c>
      <c r="B2" s="1"/>
    </row>
    <row r="3" spans="1:2" ht="15">
      <c r="A3" s="2" t="s">
        <v>18</v>
      </c>
      <c r="B3" s="2"/>
    </row>
    <row r="4" spans="1:2" ht="15">
      <c r="A4" s="2" t="s">
        <v>49</v>
      </c>
      <c r="B4" s="2"/>
    </row>
    <row r="5" ht="15">
      <c r="A5" t="s">
        <v>56</v>
      </c>
    </row>
    <row r="6" spans="1:4" ht="25.5">
      <c r="A6" s="5" t="s">
        <v>1</v>
      </c>
      <c r="B6" s="6" t="s">
        <v>209</v>
      </c>
      <c r="C6" s="6" t="s">
        <v>55</v>
      </c>
      <c r="D6" s="6" t="s">
        <v>81</v>
      </c>
    </row>
    <row r="7" spans="1:4" ht="16.5" customHeight="1">
      <c r="A7" s="4" t="s">
        <v>50</v>
      </c>
      <c r="B7" s="29">
        <v>703.577</v>
      </c>
      <c r="C7" s="29">
        <f aca="true" t="shared" si="0" ref="C7:C13">+B7/$B$13*100</f>
        <v>11.388476446886383</v>
      </c>
      <c r="D7" s="29">
        <v>541.77</v>
      </c>
    </row>
    <row r="8" spans="1:4" ht="16.5" customHeight="1">
      <c r="A8" s="4" t="s">
        <v>51</v>
      </c>
      <c r="B8" s="29">
        <v>1307.042</v>
      </c>
      <c r="C8" s="29">
        <f t="shared" si="0"/>
        <v>21.15648611607723</v>
      </c>
      <c r="D8" s="29">
        <v>911.576</v>
      </c>
    </row>
    <row r="9" spans="1:4" ht="16.5" customHeight="1">
      <c r="A9" s="4" t="s">
        <v>52</v>
      </c>
      <c r="B9" s="29">
        <v>1549.545</v>
      </c>
      <c r="C9" s="29">
        <f t="shared" si="0"/>
        <v>25.081770347652864</v>
      </c>
      <c r="D9" s="29">
        <v>1173.923</v>
      </c>
    </row>
    <row r="10" spans="1:4" ht="16.5" customHeight="1">
      <c r="A10" s="4" t="s">
        <v>53</v>
      </c>
      <c r="B10" s="29">
        <v>2285.239</v>
      </c>
      <c r="C10" s="29">
        <f t="shared" si="0"/>
        <v>36.99010986289516</v>
      </c>
      <c r="D10" s="29">
        <v>1829.451</v>
      </c>
    </row>
    <row r="11" spans="1:4" ht="16.5" customHeight="1">
      <c r="A11" s="4" t="s">
        <v>194</v>
      </c>
      <c r="B11" s="29">
        <v>0</v>
      </c>
      <c r="C11" s="29">
        <f t="shared" si="0"/>
        <v>0</v>
      </c>
      <c r="D11" s="29">
        <v>184.26000000000002</v>
      </c>
    </row>
    <row r="12" spans="1:4" ht="16.5" customHeight="1">
      <c r="A12" s="4" t="s">
        <v>54</v>
      </c>
      <c r="B12" s="29">
        <f>309.92+22.65</f>
        <v>332.57</v>
      </c>
      <c r="C12" s="29">
        <f t="shared" si="0"/>
        <v>5.383157226488365</v>
      </c>
      <c r="D12" s="29">
        <v>318.1</v>
      </c>
    </row>
    <row r="13" spans="1:4" ht="15">
      <c r="A13" s="18" t="s">
        <v>48</v>
      </c>
      <c r="B13" s="19">
        <f>SUM(B7:B12)</f>
        <v>6177.973</v>
      </c>
      <c r="C13" s="19">
        <f t="shared" si="0"/>
        <v>100</v>
      </c>
      <c r="D13" s="19">
        <v>4959.080000000001</v>
      </c>
    </row>
    <row r="14" ht="15">
      <c r="A14" t="s">
        <v>228</v>
      </c>
    </row>
    <row r="15" ht="15">
      <c r="A15" t="s">
        <v>229</v>
      </c>
    </row>
    <row r="16" ht="15">
      <c r="A16" t="s">
        <v>195</v>
      </c>
    </row>
    <row r="18" ht="15">
      <c r="A18" t="s">
        <v>196</v>
      </c>
    </row>
    <row r="19" ht="15">
      <c r="A19" s="3" t="s">
        <v>58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8"/>
  <sheetViews>
    <sheetView tabSelected="1" zoomScalePageLayoutView="0" workbookViewId="0" topLeftCell="A50">
      <selection activeCell="A95" sqref="A95:F95"/>
    </sheetView>
  </sheetViews>
  <sheetFormatPr defaultColWidth="11.421875" defaultRowHeight="15"/>
  <cols>
    <col min="1" max="1" width="6.421875" style="0" customWidth="1"/>
    <col min="2" max="2" width="54.57421875" style="0" customWidth="1"/>
    <col min="3" max="3" width="22.57421875" style="0" customWidth="1"/>
    <col min="4" max="4" width="23.8515625" style="0" customWidth="1"/>
    <col min="5" max="5" width="20.7109375" style="0" customWidth="1"/>
    <col min="6" max="7" width="21.7109375" style="0" customWidth="1"/>
    <col min="8" max="8" width="18.7109375" style="0" customWidth="1"/>
    <col min="9" max="9" width="16.7109375" style="0" customWidth="1"/>
  </cols>
  <sheetData>
    <row r="1" spans="1:6" ht="15" customHeight="1">
      <c r="A1" s="51"/>
      <c r="B1" s="51"/>
      <c r="C1" s="51"/>
      <c r="D1" s="51"/>
      <c r="E1" s="51"/>
      <c r="F1" s="51"/>
    </row>
    <row r="2" spans="1:6" ht="18.75">
      <c r="A2" s="52" t="s">
        <v>0</v>
      </c>
      <c r="B2" s="51"/>
      <c r="C2" s="51"/>
      <c r="D2" s="51"/>
      <c r="E2" s="51"/>
      <c r="F2" s="51"/>
    </row>
    <row r="3" spans="1:6" ht="15">
      <c r="A3" s="49" t="s">
        <v>59</v>
      </c>
      <c r="B3" s="53"/>
      <c r="C3" s="53"/>
      <c r="D3" s="53"/>
      <c r="E3" s="53"/>
      <c r="F3" s="53"/>
    </row>
    <row r="4" spans="1:6" ht="15.75" customHeight="1">
      <c r="A4" s="49" t="s">
        <v>230</v>
      </c>
      <c r="B4" s="49"/>
      <c r="C4" s="49"/>
      <c r="D4" s="54"/>
      <c r="E4" s="54"/>
      <c r="F4" s="54"/>
    </row>
    <row r="5" spans="1:6" ht="15.75" thickBot="1">
      <c r="A5" s="55" t="s">
        <v>93</v>
      </c>
      <c r="B5" s="56"/>
      <c r="C5" s="56"/>
      <c r="D5" s="56"/>
      <c r="E5" s="56"/>
      <c r="F5" s="56"/>
    </row>
    <row r="6" spans="1:6" ht="15.75" thickTop="1">
      <c r="A6" s="57"/>
      <c r="B6" s="58"/>
      <c r="C6" s="57"/>
      <c r="D6" s="59"/>
      <c r="E6" s="57"/>
      <c r="F6" s="60"/>
    </row>
    <row r="7" spans="1:6" ht="15">
      <c r="A7" s="61"/>
      <c r="B7" s="62" t="s">
        <v>1</v>
      </c>
      <c r="C7" s="63" t="s">
        <v>94</v>
      </c>
      <c r="D7" s="63" t="s">
        <v>95</v>
      </c>
      <c r="E7" s="64" t="s">
        <v>96</v>
      </c>
      <c r="F7" s="65" t="s">
        <v>48</v>
      </c>
    </row>
    <row r="8" spans="1:6" ht="15">
      <c r="A8" s="61"/>
      <c r="B8" s="62"/>
      <c r="C8" s="63" t="s">
        <v>97</v>
      </c>
      <c r="D8" s="63" t="s">
        <v>98</v>
      </c>
      <c r="E8" s="64" t="s">
        <v>99</v>
      </c>
      <c r="F8" s="65"/>
    </row>
    <row r="9" spans="1:6" ht="15.75" thickBot="1">
      <c r="A9" s="66"/>
      <c r="B9" s="67"/>
      <c r="C9" s="66"/>
      <c r="D9" s="66"/>
      <c r="E9" s="66"/>
      <c r="F9" s="68"/>
    </row>
    <row r="10" spans="1:6" ht="15.75" thickTop="1">
      <c r="A10" s="61"/>
      <c r="B10" s="69"/>
      <c r="C10" s="69"/>
      <c r="D10" s="69" t="s">
        <v>85</v>
      </c>
      <c r="E10" s="69"/>
      <c r="F10" s="84"/>
    </row>
    <row r="11" spans="1:6" ht="15">
      <c r="A11" s="85" t="s">
        <v>100</v>
      </c>
      <c r="B11" s="86" t="s">
        <v>101</v>
      </c>
      <c r="C11" s="71">
        <f>SUM(C12:C15)</f>
        <v>42741528542.350006</v>
      </c>
      <c r="D11" s="71">
        <f>SUM(D12:D15)</f>
        <v>5074422812.62</v>
      </c>
      <c r="E11" s="71">
        <f>SUM(E12:E15)</f>
        <v>11063638955.1</v>
      </c>
      <c r="F11" s="87">
        <f aca="true" t="shared" si="0" ref="F11:F20">SUM(C11:E11)</f>
        <v>58879590310.07001</v>
      </c>
    </row>
    <row r="12" spans="1:6" s="79" customFormat="1" ht="15">
      <c r="A12" s="88"/>
      <c r="B12" s="89" t="s">
        <v>102</v>
      </c>
      <c r="C12" s="90">
        <v>40692724324.55</v>
      </c>
      <c r="D12" s="90">
        <v>554715672.12</v>
      </c>
      <c r="E12" s="90">
        <v>369000765.28</v>
      </c>
      <c r="F12" s="91">
        <f t="shared" si="0"/>
        <v>41616440761.950005</v>
      </c>
    </row>
    <row r="13" spans="1:6" s="79" customFormat="1" ht="15">
      <c r="A13" s="88"/>
      <c r="B13" s="89" t="s">
        <v>103</v>
      </c>
      <c r="C13" s="90">
        <v>4284818.22</v>
      </c>
      <c r="D13" s="90">
        <v>0</v>
      </c>
      <c r="E13" s="90">
        <v>10618308286.03</v>
      </c>
      <c r="F13" s="91">
        <f t="shared" si="0"/>
        <v>10622593104.25</v>
      </c>
    </row>
    <row r="14" spans="1:6" s="79" customFormat="1" ht="15">
      <c r="A14" s="88"/>
      <c r="B14" s="89" t="s">
        <v>104</v>
      </c>
      <c r="C14" s="90">
        <v>273544099.71</v>
      </c>
      <c r="D14" s="90">
        <v>3444341351.83</v>
      </c>
      <c r="E14" s="90">
        <v>4957097.96</v>
      </c>
      <c r="F14" s="91">
        <f t="shared" si="0"/>
        <v>3722842549.5</v>
      </c>
    </row>
    <row r="15" spans="1:6" s="79" customFormat="1" ht="15">
      <c r="A15" s="88"/>
      <c r="B15" s="89" t="s">
        <v>105</v>
      </c>
      <c r="C15" s="90">
        <v>1770975299.87</v>
      </c>
      <c r="D15" s="90">
        <v>1075365788.67</v>
      </c>
      <c r="E15" s="90">
        <v>71372805.83</v>
      </c>
      <c r="F15" s="91">
        <f t="shared" si="0"/>
        <v>2917713894.37</v>
      </c>
    </row>
    <row r="16" spans="1:6" ht="15">
      <c r="A16" s="85" t="s">
        <v>106</v>
      </c>
      <c r="B16" s="86" t="s">
        <v>20</v>
      </c>
      <c r="C16" s="71">
        <f>SUM(C17:C23)</f>
        <v>40210828613.450005</v>
      </c>
      <c r="D16" s="71">
        <f>SUM(D17:D23)</f>
        <v>4668781092.36</v>
      </c>
      <c r="E16" s="71">
        <f>SUM(E17:E23)</f>
        <v>12299463281.29</v>
      </c>
      <c r="F16" s="87">
        <f t="shared" si="0"/>
        <v>57179072987.100006</v>
      </c>
    </row>
    <row r="17" spans="1:6" s="79" customFormat="1" ht="15">
      <c r="A17" s="88"/>
      <c r="B17" s="89" t="s">
        <v>107</v>
      </c>
      <c r="C17" s="90">
        <v>25710895977.83</v>
      </c>
      <c r="D17" s="90">
        <v>691561669.87</v>
      </c>
      <c r="E17" s="90">
        <v>172662398.77</v>
      </c>
      <c r="F17" s="91">
        <f t="shared" si="0"/>
        <v>26575120046.47</v>
      </c>
    </row>
    <row r="18" spans="1:6" s="79" customFormat="1" ht="15">
      <c r="A18" s="88"/>
      <c r="B18" s="89" t="s">
        <v>108</v>
      </c>
      <c r="C18" s="90">
        <v>3734320301.98</v>
      </c>
      <c r="D18" s="90">
        <v>1207916204.81</v>
      </c>
      <c r="E18" s="90">
        <v>3204739059.49</v>
      </c>
      <c r="F18" s="91">
        <f t="shared" si="0"/>
        <v>8146975566.28</v>
      </c>
    </row>
    <row r="19" spans="1:6" s="79" customFormat="1" ht="15">
      <c r="A19" s="88"/>
      <c r="B19" s="89" t="s">
        <v>109</v>
      </c>
      <c r="C19" s="90">
        <v>32733743.84</v>
      </c>
      <c r="D19" s="90">
        <v>0</v>
      </c>
      <c r="E19" s="90">
        <v>0</v>
      </c>
      <c r="F19" s="91">
        <f t="shared" si="0"/>
        <v>32733743.84</v>
      </c>
    </row>
    <row r="20" spans="1:6" s="79" customFormat="1" ht="15">
      <c r="A20" s="88"/>
      <c r="B20" s="89" t="s">
        <v>110</v>
      </c>
      <c r="C20" s="117"/>
      <c r="D20" s="92"/>
      <c r="E20" s="92"/>
      <c r="F20" s="93">
        <f t="shared" si="0"/>
        <v>0</v>
      </c>
    </row>
    <row r="21" spans="1:6" s="79" customFormat="1" ht="15">
      <c r="A21" s="88"/>
      <c r="B21" s="89" t="s">
        <v>111</v>
      </c>
      <c r="C21" s="117">
        <v>633164450.95</v>
      </c>
      <c r="D21" s="90">
        <v>0</v>
      </c>
      <c r="E21" s="90">
        <v>8921825710.43</v>
      </c>
      <c r="F21" s="91">
        <f>SUM(C21:E21)</f>
        <v>9554990161.380001</v>
      </c>
    </row>
    <row r="22" spans="1:6" s="79" customFormat="1" ht="15">
      <c r="A22" s="88"/>
      <c r="B22" s="89" t="s">
        <v>112</v>
      </c>
      <c r="C22" s="90">
        <v>0</v>
      </c>
      <c r="D22" s="90">
        <v>2659762962.97</v>
      </c>
      <c r="E22" s="90">
        <v>0</v>
      </c>
      <c r="F22" s="91">
        <f>SUM(C22:E22)</f>
        <v>2659762962.97</v>
      </c>
    </row>
    <row r="23" spans="1:6" s="79" customFormat="1" ht="15">
      <c r="A23" s="88"/>
      <c r="B23" s="89" t="s">
        <v>113</v>
      </c>
      <c r="C23" s="90">
        <v>10099714138.85</v>
      </c>
      <c r="D23" s="90">
        <v>109540254.71</v>
      </c>
      <c r="E23" s="90">
        <v>236112.6</v>
      </c>
      <c r="F23" s="91">
        <f>SUM(C23:E23)</f>
        <v>10209490506.16</v>
      </c>
    </row>
    <row r="24" spans="1:6" ht="15">
      <c r="A24" s="85" t="s">
        <v>114</v>
      </c>
      <c r="B24" s="86" t="s">
        <v>115</v>
      </c>
      <c r="C24" s="71"/>
      <c r="D24" s="71"/>
      <c r="E24" s="71"/>
      <c r="F24" s="87"/>
    </row>
    <row r="25" spans="1:6" ht="15">
      <c r="A25" s="85" t="s">
        <v>85</v>
      </c>
      <c r="B25" s="86" t="s">
        <v>116</v>
      </c>
      <c r="C25" s="71">
        <f>+C11-C16</f>
        <v>2530699928.9000015</v>
      </c>
      <c r="D25" s="71">
        <f>+D11-D16</f>
        <v>405641720.2600002</v>
      </c>
      <c r="E25" s="71">
        <f>+E11-E16</f>
        <v>-1235824326.1900005</v>
      </c>
      <c r="F25" s="87">
        <f aca="true" t="shared" si="1" ref="F25:F32">SUM(C25:E25)</f>
        <v>1700517322.9700012</v>
      </c>
    </row>
    <row r="26" spans="1:6" ht="15">
      <c r="A26" s="85" t="s">
        <v>117</v>
      </c>
      <c r="B26" s="86" t="s">
        <v>118</v>
      </c>
      <c r="C26" s="94">
        <v>1207142289.57</v>
      </c>
      <c r="D26" s="94">
        <v>261078449.04</v>
      </c>
      <c r="E26" s="94">
        <v>0</v>
      </c>
      <c r="F26" s="87">
        <f t="shared" si="1"/>
        <v>1468220738.61</v>
      </c>
    </row>
    <row r="27" spans="1:6" ht="15">
      <c r="A27" s="85" t="s">
        <v>119</v>
      </c>
      <c r="B27" s="86" t="s">
        <v>34</v>
      </c>
      <c r="C27" s="71">
        <f>SUM(C28:C30)</f>
        <v>3532324672.4500003</v>
      </c>
      <c r="D27" s="71">
        <f>SUM(D28:D30)</f>
        <v>1375728123.67</v>
      </c>
      <c r="E27" s="71">
        <f>SUM(E28:E30)</f>
        <v>855235.94</v>
      </c>
      <c r="F27" s="87">
        <f t="shared" si="1"/>
        <v>4908908032.06</v>
      </c>
    </row>
    <row r="28" spans="1:6" s="79" customFormat="1" ht="15">
      <c r="A28" s="88"/>
      <c r="B28" s="89" t="s">
        <v>120</v>
      </c>
      <c r="C28" s="90">
        <v>2020956315.41</v>
      </c>
      <c r="D28" s="90">
        <v>1235356377.25</v>
      </c>
      <c r="E28" s="90">
        <v>855235.94</v>
      </c>
      <c r="F28" s="91">
        <f t="shared" si="1"/>
        <v>3257167928.6</v>
      </c>
    </row>
    <row r="29" spans="1:6" s="79" customFormat="1" ht="15">
      <c r="A29" s="88"/>
      <c r="B29" s="89" t="s">
        <v>121</v>
      </c>
      <c r="C29" s="90">
        <v>1453002560.66</v>
      </c>
      <c r="D29" s="90">
        <v>58338746.42</v>
      </c>
      <c r="E29" s="90">
        <v>0</v>
      </c>
      <c r="F29" s="91">
        <f t="shared" si="1"/>
        <v>1511341307.0800002</v>
      </c>
    </row>
    <row r="30" spans="1:6" s="79" customFormat="1" ht="15">
      <c r="A30" s="88"/>
      <c r="B30" s="89" t="s">
        <v>122</v>
      </c>
      <c r="C30" s="90">
        <v>58365796.38</v>
      </c>
      <c r="D30" s="90">
        <v>82033000</v>
      </c>
      <c r="E30" s="90">
        <v>0</v>
      </c>
      <c r="F30" s="91">
        <f t="shared" si="1"/>
        <v>140398796.38</v>
      </c>
    </row>
    <row r="31" spans="1:6" ht="15">
      <c r="A31" s="85" t="s">
        <v>123</v>
      </c>
      <c r="B31" s="86" t="s">
        <v>124</v>
      </c>
      <c r="C31" s="71">
        <f>+C11+C26</f>
        <v>43948670831.920006</v>
      </c>
      <c r="D31" s="71">
        <f>+D11+D26</f>
        <v>5335501261.66</v>
      </c>
      <c r="E31" s="71">
        <f>+E11+E26</f>
        <v>11063638955.1</v>
      </c>
      <c r="F31" s="87">
        <f t="shared" si="1"/>
        <v>60347811048.68</v>
      </c>
    </row>
    <row r="32" spans="1:6" ht="15">
      <c r="A32" s="85" t="s">
        <v>125</v>
      </c>
      <c r="B32" s="86" t="s">
        <v>126</v>
      </c>
      <c r="C32" s="71">
        <f>+C16+C27</f>
        <v>43743153285.9</v>
      </c>
      <c r="D32" s="71">
        <f>+D16+D27</f>
        <v>6044509216.03</v>
      </c>
      <c r="E32" s="71">
        <f>+E16+E27</f>
        <v>12300318517.230001</v>
      </c>
      <c r="F32" s="87">
        <f t="shared" si="1"/>
        <v>62087981019.16</v>
      </c>
    </row>
    <row r="33" spans="1:6" ht="15">
      <c r="A33" s="85" t="s">
        <v>127</v>
      </c>
      <c r="B33" s="86" t="s">
        <v>128</v>
      </c>
      <c r="C33" s="71"/>
      <c r="D33" s="71"/>
      <c r="E33" s="71"/>
      <c r="F33" s="87"/>
    </row>
    <row r="34" spans="1:6" ht="15">
      <c r="A34" s="85"/>
      <c r="B34" s="86" t="s">
        <v>129</v>
      </c>
      <c r="C34" s="71"/>
      <c r="D34" s="71"/>
      <c r="E34" s="71"/>
      <c r="F34" s="87"/>
    </row>
    <row r="35" spans="1:9" ht="15">
      <c r="A35" s="85"/>
      <c r="B35" s="86" t="s">
        <v>130</v>
      </c>
      <c r="C35" s="71">
        <f>+C31-C32</f>
        <v>205517546.02000427</v>
      </c>
      <c r="D35" s="71">
        <f>+D31-D32</f>
        <v>-709007954.3699999</v>
      </c>
      <c r="E35" s="71">
        <f>+E31-E32</f>
        <v>-1236679562.130001</v>
      </c>
      <c r="F35" s="87">
        <f>SUM(C35:E35)</f>
        <v>-1740169970.4799967</v>
      </c>
      <c r="I35" s="73"/>
    </row>
    <row r="36" spans="1:9" ht="15">
      <c r="A36" s="85" t="s">
        <v>131</v>
      </c>
      <c r="B36" s="86" t="s">
        <v>132</v>
      </c>
      <c r="C36" s="72"/>
      <c r="D36" s="72"/>
      <c r="E36" s="95"/>
      <c r="F36" s="96"/>
      <c r="I36" s="73"/>
    </row>
    <row r="37" spans="1:9" ht="15">
      <c r="A37" s="85"/>
      <c r="B37" s="86" t="s">
        <v>133</v>
      </c>
      <c r="C37" s="72"/>
      <c r="D37" s="72"/>
      <c r="E37" s="71">
        <v>1268576730</v>
      </c>
      <c r="F37" s="87">
        <f>SUM(C37:E37)</f>
        <v>1268576730</v>
      </c>
      <c r="I37" s="73"/>
    </row>
    <row r="38" spans="1:9" ht="15">
      <c r="A38" s="85" t="s">
        <v>134</v>
      </c>
      <c r="B38" s="86" t="s">
        <v>135</v>
      </c>
      <c r="C38" s="72"/>
      <c r="D38" s="72"/>
      <c r="E38" s="72"/>
      <c r="F38" s="97"/>
      <c r="I38" s="73"/>
    </row>
    <row r="39" spans="1:9" ht="15">
      <c r="A39" s="85"/>
      <c r="B39" s="86" t="s">
        <v>129</v>
      </c>
      <c r="C39" s="72"/>
      <c r="D39" s="72"/>
      <c r="E39" s="72"/>
      <c r="F39" s="97"/>
      <c r="I39" s="73"/>
    </row>
    <row r="40" spans="1:9" ht="15">
      <c r="A40" s="85"/>
      <c r="B40" s="86" t="s">
        <v>136</v>
      </c>
      <c r="C40" s="71">
        <f>+C35-C37</f>
        <v>205517546.02000427</v>
      </c>
      <c r="D40" s="71">
        <f>+D35-D37</f>
        <v>-709007954.3699999</v>
      </c>
      <c r="E40" s="71">
        <f>+E35-E37</f>
        <v>-2505256292.130001</v>
      </c>
      <c r="F40" s="87">
        <f aca="true" t="shared" si="2" ref="F40:F65">SUM(C40:E40)</f>
        <v>-3008746700.4799967</v>
      </c>
      <c r="I40" s="73"/>
    </row>
    <row r="41" spans="1:9" s="2" customFormat="1" ht="15">
      <c r="A41" s="98" t="s">
        <v>137</v>
      </c>
      <c r="B41" s="86" t="s">
        <v>138</v>
      </c>
      <c r="C41" s="94">
        <v>557822803.74</v>
      </c>
      <c r="D41" s="94">
        <v>1270261332.98</v>
      </c>
      <c r="E41" s="94">
        <v>1103025571.28</v>
      </c>
      <c r="F41" s="87">
        <f t="shared" si="2"/>
        <v>2931109708</v>
      </c>
      <c r="I41" s="82"/>
    </row>
    <row r="42" spans="1:9" s="2" customFormat="1" ht="15">
      <c r="A42" s="98" t="s">
        <v>139</v>
      </c>
      <c r="B42" s="86" t="s">
        <v>140</v>
      </c>
      <c r="C42" s="94">
        <v>2793769351.61</v>
      </c>
      <c r="D42" s="94">
        <v>620338575.34</v>
      </c>
      <c r="E42" s="94">
        <v>0</v>
      </c>
      <c r="F42" s="87">
        <f t="shared" si="2"/>
        <v>3414107926.9500003</v>
      </c>
      <c r="H42" s="83"/>
      <c r="I42" s="82"/>
    </row>
    <row r="43" spans="1:9" ht="15">
      <c r="A43" s="98" t="s">
        <v>141</v>
      </c>
      <c r="B43" s="86" t="s">
        <v>142</v>
      </c>
      <c r="C43" s="71">
        <f>C40+C41-C42</f>
        <v>-2030429001.8499959</v>
      </c>
      <c r="D43" s="71">
        <f>D40+D41-D42</f>
        <v>-59085196.7299999</v>
      </c>
      <c r="E43" s="71">
        <f>E40+E41-E42</f>
        <v>-1402230720.850001</v>
      </c>
      <c r="F43" s="87">
        <f t="shared" si="2"/>
        <v>-3491744919.4299965</v>
      </c>
      <c r="I43" s="73"/>
    </row>
    <row r="44" spans="1:6" ht="15">
      <c r="A44" s="85" t="s">
        <v>143</v>
      </c>
      <c r="B44" s="76" t="s">
        <v>144</v>
      </c>
      <c r="C44" s="74">
        <f>+C45+C56+C66</f>
        <v>7493329960.780001</v>
      </c>
      <c r="D44" s="74">
        <f>+D45+D56+D66</f>
        <v>825563614.01</v>
      </c>
      <c r="E44" s="74">
        <f>+E45+E56+E66</f>
        <v>1440236203.39</v>
      </c>
      <c r="F44" s="99">
        <f t="shared" si="2"/>
        <v>9759129778.18</v>
      </c>
    </row>
    <row r="45" spans="1:6" s="2" customFormat="1" ht="15">
      <c r="A45" s="98"/>
      <c r="B45" s="76" t="s">
        <v>145</v>
      </c>
      <c r="C45" s="74">
        <f>+C46+C47+C48+C49+C55</f>
        <v>588887361.1400001</v>
      </c>
      <c r="D45" s="74">
        <f>+D46+D47+D48+D49+D55</f>
        <v>165236360.66</v>
      </c>
      <c r="E45" s="74">
        <f>+E46+E47+E48+E49+E55</f>
        <v>0</v>
      </c>
      <c r="F45" s="99">
        <f t="shared" si="2"/>
        <v>754123721.8000001</v>
      </c>
    </row>
    <row r="46" spans="1:6" s="79" customFormat="1" ht="15" hidden="1">
      <c r="A46" s="100"/>
      <c r="B46" s="101" t="s">
        <v>146</v>
      </c>
      <c r="C46" s="80"/>
      <c r="D46" s="80"/>
      <c r="E46" s="80"/>
      <c r="F46" s="102">
        <f t="shared" si="2"/>
        <v>0</v>
      </c>
    </row>
    <row r="47" spans="1:6" s="79" customFormat="1" ht="15" hidden="1">
      <c r="A47" s="100"/>
      <c r="B47" s="101" t="s">
        <v>147</v>
      </c>
      <c r="C47" s="80"/>
      <c r="D47" s="80"/>
      <c r="E47" s="80"/>
      <c r="F47" s="102">
        <f t="shared" si="2"/>
        <v>0</v>
      </c>
    </row>
    <row r="48" spans="1:6" s="79" customFormat="1" ht="15" hidden="1">
      <c r="A48" s="100"/>
      <c r="B48" s="101" t="s">
        <v>148</v>
      </c>
      <c r="C48" s="80"/>
      <c r="D48" s="80"/>
      <c r="E48" s="80"/>
      <c r="F48" s="103">
        <f t="shared" si="2"/>
        <v>0</v>
      </c>
    </row>
    <row r="49" spans="1:6" s="2" customFormat="1" ht="15">
      <c r="A49" s="98"/>
      <c r="B49" s="104" t="s">
        <v>149</v>
      </c>
      <c r="C49" s="74">
        <f>SUM(C50:C54)</f>
        <v>588887361.1400001</v>
      </c>
      <c r="D49" s="74">
        <f>SUM(D50:D54)</f>
        <v>165236360.66</v>
      </c>
      <c r="E49" s="74">
        <f>SUM(E50:E54)</f>
        <v>0</v>
      </c>
      <c r="F49" s="105">
        <f t="shared" si="2"/>
        <v>754123721.8000001</v>
      </c>
    </row>
    <row r="50" spans="1:6" s="79" customFormat="1" ht="15">
      <c r="A50" s="100"/>
      <c r="B50" s="106" t="s">
        <v>150</v>
      </c>
      <c r="C50" s="80">
        <v>547414572.86</v>
      </c>
      <c r="D50" s="80">
        <v>165236360.66</v>
      </c>
      <c r="E50" s="80">
        <v>0</v>
      </c>
      <c r="F50" s="103">
        <f t="shared" si="2"/>
        <v>712650933.52</v>
      </c>
    </row>
    <row r="51" spans="1:6" s="79" customFormat="1" ht="15">
      <c r="A51" s="100"/>
      <c r="B51" s="106" t="s">
        <v>151</v>
      </c>
      <c r="C51" s="80">
        <v>8823271.57</v>
      </c>
      <c r="D51" s="80">
        <v>0</v>
      </c>
      <c r="E51" s="80">
        <v>0</v>
      </c>
      <c r="F51" s="103">
        <f t="shared" si="2"/>
        <v>8823271.57</v>
      </c>
    </row>
    <row r="52" spans="1:6" s="79" customFormat="1" ht="15" hidden="1">
      <c r="A52" s="100"/>
      <c r="B52" s="106" t="s">
        <v>152</v>
      </c>
      <c r="C52" s="80"/>
      <c r="D52" s="80"/>
      <c r="E52" s="80"/>
      <c r="F52" s="103">
        <f t="shared" si="2"/>
        <v>0</v>
      </c>
    </row>
    <row r="53" spans="1:6" s="79" customFormat="1" ht="15">
      <c r="A53" s="100"/>
      <c r="B53" s="106" t="s">
        <v>153</v>
      </c>
      <c r="C53" s="80">
        <v>32649516.71</v>
      </c>
      <c r="D53" s="80">
        <v>0</v>
      </c>
      <c r="E53" s="80">
        <v>0</v>
      </c>
      <c r="F53" s="103">
        <f t="shared" si="2"/>
        <v>32649516.71</v>
      </c>
    </row>
    <row r="54" spans="1:6" s="79" customFormat="1" ht="15" hidden="1">
      <c r="A54" s="100"/>
      <c r="B54" s="106" t="s">
        <v>154</v>
      </c>
      <c r="C54" s="80"/>
      <c r="D54" s="80"/>
      <c r="E54" s="80"/>
      <c r="F54" s="103">
        <f t="shared" si="2"/>
        <v>0</v>
      </c>
    </row>
    <row r="55" spans="1:6" s="79" customFormat="1" ht="15" hidden="1">
      <c r="A55" s="100"/>
      <c r="B55" s="101" t="s">
        <v>155</v>
      </c>
      <c r="C55" s="80"/>
      <c r="D55" s="80"/>
      <c r="E55" s="80"/>
      <c r="F55" s="103">
        <f t="shared" si="2"/>
        <v>0</v>
      </c>
    </row>
    <row r="56" spans="1:6" s="2" customFormat="1" ht="15">
      <c r="A56" s="98"/>
      <c r="B56" s="76" t="s">
        <v>156</v>
      </c>
      <c r="C56" s="74">
        <f>SUM(C57:C65)</f>
        <v>6904442599.64</v>
      </c>
      <c r="D56" s="74">
        <f>SUM(D57:D65)</f>
        <v>660327253.35</v>
      </c>
      <c r="E56" s="74">
        <f>SUM(E57:E65)</f>
        <v>1440236203.39</v>
      </c>
      <c r="F56" s="105">
        <f t="shared" si="2"/>
        <v>9005006056.380001</v>
      </c>
    </row>
    <row r="57" spans="1:6" s="79" customFormat="1" ht="15">
      <c r="A57" s="100"/>
      <c r="B57" s="101" t="s">
        <v>157</v>
      </c>
      <c r="C57" s="80">
        <v>663560356.65</v>
      </c>
      <c r="D57" s="80">
        <v>0</v>
      </c>
      <c r="E57" s="80">
        <v>0</v>
      </c>
      <c r="F57" s="102">
        <f t="shared" si="2"/>
        <v>663560356.65</v>
      </c>
    </row>
    <row r="58" spans="1:6" s="79" customFormat="1" ht="15" hidden="1">
      <c r="A58" s="100"/>
      <c r="B58" s="101" t="s">
        <v>158</v>
      </c>
      <c r="C58" s="80"/>
      <c r="D58" s="80"/>
      <c r="E58" s="80"/>
      <c r="F58" s="102">
        <f t="shared" si="2"/>
        <v>0</v>
      </c>
    </row>
    <row r="59" spans="1:6" s="79" customFormat="1" ht="15" hidden="1">
      <c r="A59" s="100"/>
      <c r="B59" s="101" t="s">
        <v>159</v>
      </c>
      <c r="C59" s="80"/>
      <c r="D59" s="80"/>
      <c r="E59" s="80"/>
      <c r="F59" s="102">
        <f t="shared" si="2"/>
        <v>0</v>
      </c>
    </row>
    <row r="60" spans="1:6" s="79" customFormat="1" ht="15" hidden="1">
      <c r="A60" s="100"/>
      <c r="B60" s="101" t="s">
        <v>160</v>
      </c>
      <c r="C60" s="80"/>
      <c r="D60" s="80"/>
      <c r="E60" s="80"/>
      <c r="F60" s="102">
        <f t="shared" si="2"/>
        <v>0</v>
      </c>
    </row>
    <row r="61" spans="1:6" s="79" customFormat="1" ht="15" hidden="1">
      <c r="A61" s="100"/>
      <c r="B61" s="101" t="s">
        <v>161</v>
      </c>
      <c r="C61" s="80"/>
      <c r="D61" s="80"/>
      <c r="E61" s="80"/>
      <c r="F61" s="102">
        <f t="shared" si="2"/>
        <v>0</v>
      </c>
    </row>
    <row r="62" spans="1:6" s="79" customFormat="1" ht="15" hidden="1">
      <c r="A62" s="100"/>
      <c r="B62" s="101" t="s">
        <v>162</v>
      </c>
      <c r="C62" s="80"/>
      <c r="D62" s="80"/>
      <c r="E62" s="80"/>
      <c r="F62" s="102">
        <f t="shared" si="2"/>
        <v>0</v>
      </c>
    </row>
    <row r="63" spans="1:6" s="79" customFormat="1" ht="15">
      <c r="A63" s="100"/>
      <c r="B63" s="101" t="s">
        <v>163</v>
      </c>
      <c r="C63" s="80">
        <v>6153148730.06</v>
      </c>
      <c r="D63" s="80">
        <v>660327253.35</v>
      </c>
      <c r="E63" s="80">
        <v>1440236203.39</v>
      </c>
      <c r="F63" s="102">
        <f t="shared" si="2"/>
        <v>8253712186.800001</v>
      </c>
    </row>
    <row r="64" spans="1:6" s="79" customFormat="1" ht="15" hidden="1">
      <c r="A64" s="100"/>
      <c r="B64" s="118" t="s">
        <v>157</v>
      </c>
      <c r="C64" s="80"/>
      <c r="D64" s="80"/>
      <c r="E64" s="80"/>
      <c r="F64" s="102"/>
    </row>
    <row r="65" spans="1:6" s="79" customFormat="1" ht="15">
      <c r="A65" s="100"/>
      <c r="B65" s="101" t="s">
        <v>164</v>
      </c>
      <c r="C65" s="80">
        <v>87733512.93</v>
      </c>
      <c r="D65" s="80">
        <v>0</v>
      </c>
      <c r="E65" s="80">
        <v>0</v>
      </c>
      <c r="F65" s="102">
        <f t="shared" si="2"/>
        <v>87733512.93</v>
      </c>
    </row>
    <row r="66" spans="1:6" ht="15" hidden="1">
      <c r="A66" s="98"/>
      <c r="B66" s="76" t="s">
        <v>165</v>
      </c>
      <c r="C66" s="74"/>
      <c r="D66" s="74">
        <v>0</v>
      </c>
      <c r="E66" s="74">
        <v>0</v>
      </c>
      <c r="F66" s="99">
        <f aca="true" t="shared" si="3" ref="F66:F86">SUM(C66:E66)</f>
        <v>0</v>
      </c>
    </row>
    <row r="67" spans="1:6" ht="15">
      <c r="A67" s="98" t="s">
        <v>166</v>
      </c>
      <c r="B67" s="76" t="s">
        <v>167</v>
      </c>
      <c r="C67" s="74">
        <f>+C68+C78+C87</f>
        <v>5460275748.43</v>
      </c>
      <c r="D67" s="74">
        <f>+D68+D78+D87</f>
        <v>769103627.78</v>
      </c>
      <c r="E67" s="74">
        <f>+E68+E78+E87</f>
        <v>38005482.54</v>
      </c>
      <c r="F67" s="99">
        <f t="shared" si="3"/>
        <v>6267384858.75</v>
      </c>
    </row>
    <row r="68" spans="1:6" ht="15">
      <c r="A68" s="107"/>
      <c r="B68" s="76" t="s">
        <v>122</v>
      </c>
      <c r="C68" s="75">
        <f>+C69+C70+C71+C72+C77</f>
        <v>4537854879.51</v>
      </c>
      <c r="D68" s="75">
        <f>+D69+D70+D71+D72+D77</f>
        <v>769103627.78</v>
      </c>
      <c r="E68" s="75">
        <f>+E69+E70+E71+E72+E77</f>
        <v>38005482.54</v>
      </c>
      <c r="F68" s="99">
        <f t="shared" si="3"/>
        <v>5344963989.83</v>
      </c>
    </row>
    <row r="69" spans="1:6" s="79" customFormat="1" ht="15" hidden="1">
      <c r="A69" s="108"/>
      <c r="B69" s="101" t="s">
        <v>168</v>
      </c>
      <c r="C69" s="81"/>
      <c r="D69" s="81"/>
      <c r="E69" s="81"/>
      <c r="F69" s="102">
        <f t="shared" si="3"/>
        <v>0</v>
      </c>
    </row>
    <row r="70" spans="1:6" s="79" customFormat="1" ht="15" hidden="1">
      <c r="A70" s="108"/>
      <c r="B70" s="101" t="s">
        <v>169</v>
      </c>
      <c r="C70" s="81"/>
      <c r="D70" s="81"/>
      <c r="E70" s="81"/>
      <c r="F70" s="102">
        <f t="shared" si="3"/>
        <v>0</v>
      </c>
    </row>
    <row r="71" spans="1:6" s="79" customFormat="1" ht="15" hidden="1">
      <c r="A71" s="108"/>
      <c r="B71" s="101" t="s">
        <v>170</v>
      </c>
      <c r="C71" s="81"/>
      <c r="D71" s="81"/>
      <c r="E71" s="81"/>
      <c r="F71" s="102">
        <f t="shared" si="3"/>
        <v>0</v>
      </c>
    </row>
    <row r="72" spans="1:6" s="2" customFormat="1" ht="15">
      <c r="A72" s="109"/>
      <c r="B72" s="104" t="s">
        <v>171</v>
      </c>
      <c r="C72" s="75">
        <f>SUM(C73:C76)</f>
        <v>4537854879.51</v>
      </c>
      <c r="D72" s="75">
        <f>SUM(D73:D76)</f>
        <v>769103627.78</v>
      </c>
      <c r="E72" s="75">
        <f>SUM(E73:E76)</f>
        <v>38005482.54</v>
      </c>
      <c r="F72" s="105">
        <f t="shared" si="3"/>
        <v>5344963989.83</v>
      </c>
    </row>
    <row r="73" spans="1:6" s="79" customFormat="1" ht="15">
      <c r="A73" s="108"/>
      <c r="B73" s="106" t="s">
        <v>172</v>
      </c>
      <c r="C73" s="81">
        <v>4465801425.22</v>
      </c>
      <c r="D73" s="81">
        <v>728941707.04</v>
      </c>
      <c r="E73" s="81">
        <v>38005482.54</v>
      </c>
      <c r="F73" s="103">
        <f t="shared" si="3"/>
        <v>5232748614.8</v>
      </c>
    </row>
    <row r="74" spans="1:6" s="79" customFormat="1" ht="15">
      <c r="A74" s="108"/>
      <c r="B74" s="106" t="s">
        <v>173</v>
      </c>
      <c r="C74" s="81">
        <v>7750000</v>
      </c>
      <c r="D74" s="81">
        <v>0</v>
      </c>
      <c r="E74" s="81">
        <v>0</v>
      </c>
      <c r="F74" s="103">
        <f t="shared" si="3"/>
        <v>7750000</v>
      </c>
    </row>
    <row r="75" spans="1:6" s="79" customFormat="1" ht="15" hidden="1">
      <c r="A75" s="108"/>
      <c r="B75" s="106" t="s">
        <v>174</v>
      </c>
      <c r="C75" s="81"/>
      <c r="D75" s="81"/>
      <c r="E75" s="81"/>
      <c r="F75" s="103">
        <f t="shared" si="3"/>
        <v>0</v>
      </c>
    </row>
    <row r="76" spans="1:6" s="79" customFormat="1" ht="15">
      <c r="A76" s="108"/>
      <c r="B76" s="106" t="s">
        <v>175</v>
      </c>
      <c r="C76" s="81">
        <v>64303454.29</v>
      </c>
      <c r="D76" s="81">
        <v>40161920.74</v>
      </c>
      <c r="E76" s="81">
        <v>0</v>
      </c>
      <c r="F76" s="103">
        <f t="shared" si="3"/>
        <v>104465375.03</v>
      </c>
    </row>
    <row r="77" spans="1:6" s="79" customFormat="1" ht="15" hidden="1">
      <c r="A77" s="108"/>
      <c r="B77" s="101" t="s">
        <v>176</v>
      </c>
      <c r="C77" s="81"/>
      <c r="D77" s="81"/>
      <c r="E77" s="81"/>
      <c r="F77" s="103">
        <f t="shared" si="3"/>
        <v>0</v>
      </c>
    </row>
    <row r="78" spans="1:6" s="2" customFormat="1" ht="15">
      <c r="A78" s="109"/>
      <c r="B78" s="76" t="s">
        <v>177</v>
      </c>
      <c r="C78" s="75">
        <f>SUM(C79:C86)</f>
        <v>922420868.92</v>
      </c>
      <c r="D78" s="75">
        <f>SUM(D79:D86)</f>
        <v>0</v>
      </c>
      <c r="E78" s="75">
        <f>SUM(E79:E86)</f>
        <v>0</v>
      </c>
      <c r="F78" s="105">
        <f t="shared" si="3"/>
        <v>922420868.92</v>
      </c>
    </row>
    <row r="79" spans="1:6" s="79" customFormat="1" ht="15" hidden="1">
      <c r="A79" s="108"/>
      <c r="B79" s="101" t="s">
        <v>178</v>
      </c>
      <c r="C79" s="81"/>
      <c r="D79" s="81"/>
      <c r="E79" s="81"/>
      <c r="F79" s="103">
        <f t="shared" si="3"/>
        <v>0</v>
      </c>
    </row>
    <row r="80" spans="1:6" s="79" customFormat="1" ht="15" hidden="1">
      <c r="A80" s="108"/>
      <c r="B80" s="101" t="s">
        <v>179</v>
      </c>
      <c r="C80" s="81"/>
      <c r="D80" s="81"/>
      <c r="E80" s="81"/>
      <c r="F80" s="103">
        <f t="shared" si="3"/>
        <v>0</v>
      </c>
    </row>
    <row r="81" spans="1:6" s="79" customFormat="1" ht="15" hidden="1">
      <c r="A81" s="108"/>
      <c r="B81" s="101" t="s">
        <v>180</v>
      </c>
      <c r="C81" s="81"/>
      <c r="D81" s="81"/>
      <c r="E81" s="81"/>
      <c r="F81" s="103">
        <f t="shared" si="3"/>
        <v>0</v>
      </c>
    </row>
    <row r="82" spans="1:6" s="79" customFormat="1" ht="15">
      <c r="A82" s="108"/>
      <c r="B82" s="101" t="s">
        <v>181</v>
      </c>
      <c r="C82" s="81">
        <v>43580.2</v>
      </c>
      <c r="D82" s="81">
        <v>0</v>
      </c>
      <c r="E82" s="81">
        <v>0</v>
      </c>
      <c r="F82" s="103">
        <f t="shared" si="3"/>
        <v>43580.2</v>
      </c>
    </row>
    <row r="83" spans="1:6" s="79" customFormat="1" ht="15">
      <c r="A83" s="108"/>
      <c r="B83" s="101" t="s">
        <v>182</v>
      </c>
      <c r="C83" s="81">
        <v>7928278.83</v>
      </c>
      <c r="D83" s="81">
        <v>0</v>
      </c>
      <c r="E83" s="81">
        <v>0</v>
      </c>
      <c r="F83" s="103">
        <f t="shared" si="3"/>
        <v>7928278.83</v>
      </c>
    </row>
    <row r="84" spans="1:6" s="79" customFormat="1" ht="15">
      <c r="A84" s="108"/>
      <c r="B84" s="118" t="s">
        <v>178</v>
      </c>
      <c r="C84" s="81">
        <v>663560356.65</v>
      </c>
      <c r="D84" s="81">
        <v>0</v>
      </c>
      <c r="E84" s="81">
        <v>0</v>
      </c>
      <c r="F84" s="103">
        <f t="shared" si="3"/>
        <v>663560356.65</v>
      </c>
    </row>
    <row r="85" spans="1:6" s="79" customFormat="1" ht="15">
      <c r="A85" s="108"/>
      <c r="B85" s="101" t="s">
        <v>183</v>
      </c>
      <c r="C85" s="81">
        <v>250888653.24</v>
      </c>
      <c r="D85" s="81">
        <v>0</v>
      </c>
      <c r="E85" s="81">
        <v>0</v>
      </c>
      <c r="F85" s="103">
        <f t="shared" si="3"/>
        <v>250888653.24</v>
      </c>
    </row>
    <row r="86" spans="1:6" s="79" customFormat="1" ht="15" hidden="1">
      <c r="A86" s="108"/>
      <c r="B86" s="101" t="s">
        <v>184</v>
      </c>
      <c r="C86" s="81"/>
      <c r="D86" s="81"/>
      <c r="E86" s="81"/>
      <c r="F86" s="103">
        <f t="shared" si="3"/>
        <v>0</v>
      </c>
    </row>
    <row r="87" spans="1:6" s="79" customFormat="1" ht="15" hidden="1">
      <c r="A87" s="108"/>
      <c r="B87" s="110" t="s">
        <v>185</v>
      </c>
      <c r="C87" s="81"/>
      <c r="D87" s="81"/>
      <c r="E87" s="81"/>
      <c r="F87" s="103">
        <f>SUM(C87:E87)</f>
        <v>0</v>
      </c>
    </row>
    <row r="88" spans="1:6" s="79" customFormat="1" ht="15">
      <c r="A88" s="98" t="s">
        <v>188</v>
      </c>
      <c r="B88" s="76" t="s">
        <v>186</v>
      </c>
      <c r="C88" s="81">
        <v>0</v>
      </c>
      <c r="D88" s="81">
        <v>2625210.5</v>
      </c>
      <c r="E88" s="81">
        <v>0</v>
      </c>
      <c r="F88" s="103">
        <f>SUM(C88:E88)</f>
        <v>2625210.5</v>
      </c>
    </row>
    <row r="89" spans="1:6" s="79" customFormat="1" ht="15">
      <c r="A89" s="98" t="s">
        <v>190</v>
      </c>
      <c r="B89" s="76" t="s">
        <v>187</v>
      </c>
      <c r="C89" s="81">
        <v>2625210.5</v>
      </c>
      <c r="D89" s="81">
        <v>0</v>
      </c>
      <c r="E89" s="81">
        <v>0</v>
      </c>
      <c r="F89" s="102">
        <f>SUM(C89:E89)</f>
        <v>2625210.5</v>
      </c>
    </row>
    <row r="90" spans="1:6" ht="15.75" customHeight="1" thickBot="1">
      <c r="A90" s="111" t="s">
        <v>210</v>
      </c>
      <c r="B90" s="112" t="s">
        <v>189</v>
      </c>
      <c r="C90" s="113">
        <f>+C44-C67+C88-C89</f>
        <v>2030429001.8500004</v>
      </c>
      <c r="D90" s="113">
        <f>+D44-D67+D88-D89</f>
        <v>59085196.73000002</v>
      </c>
      <c r="E90" s="113">
        <f>+E44-E67+E88-E89</f>
        <v>1402230720.8500001</v>
      </c>
      <c r="F90" s="114">
        <f>SUM(C90:E90)</f>
        <v>3491744919.4300003</v>
      </c>
    </row>
    <row r="91" spans="1:6" ht="6.75" customHeight="1" hidden="1">
      <c r="A91" s="70"/>
      <c r="B91" s="76"/>
      <c r="C91" s="75"/>
      <c r="D91" s="75"/>
      <c r="E91" s="75"/>
      <c r="F91" s="75"/>
    </row>
    <row r="92" spans="1:6" ht="15.75" hidden="1" thickTop="1">
      <c r="A92" s="70" t="s">
        <v>190</v>
      </c>
      <c r="B92" s="76" t="s">
        <v>191</v>
      </c>
      <c r="C92" s="75"/>
      <c r="D92" s="75"/>
      <c r="E92" s="75"/>
      <c r="F92" s="75"/>
    </row>
    <row r="93" spans="1:6" ht="16.5" hidden="1" thickBot="1" thickTop="1">
      <c r="A93" s="70"/>
      <c r="B93" s="76" t="s">
        <v>192</v>
      </c>
      <c r="C93" s="77">
        <f>C43+C90</f>
        <v>4.5299530029296875E-06</v>
      </c>
      <c r="D93" s="77">
        <f>D43+D90</f>
        <v>1.1920928955078125E-07</v>
      </c>
      <c r="E93" s="77">
        <f>E43+E90</f>
        <v>0</v>
      </c>
      <c r="F93" s="77">
        <f>SUM(C93:E93)</f>
        <v>4.649162292480469E-06</v>
      </c>
    </row>
    <row r="94" spans="1:6" ht="15.75" thickTop="1">
      <c r="A94" s="70"/>
      <c r="B94" s="76"/>
      <c r="C94" s="78"/>
      <c r="D94" s="78"/>
      <c r="E94" s="78"/>
      <c r="F94" s="78"/>
    </row>
    <row r="95" spans="1:6" ht="39.75" customHeight="1">
      <c r="A95" s="125" t="s">
        <v>57</v>
      </c>
      <c r="B95" s="125"/>
      <c r="C95" s="125"/>
      <c r="D95" s="125"/>
      <c r="E95" s="125"/>
      <c r="F95" s="125"/>
    </row>
    <row r="96" spans="1:6" ht="15">
      <c r="A96" s="116"/>
      <c r="B96" s="116"/>
      <c r="C96" s="116"/>
      <c r="D96" s="116"/>
      <c r="E96" s="116"/>
      <c r="F96" s="116"/>
    </row>
    <row r="97" ht="15">
      <c r="A97" t="s">
        <v>197</v>
      </c>
    </row>
    <row r="98" ht="15">
      <c r="A98" s="3" t="s">
        <v>16</v>
      </c>
    </row>
  </sheetData>
  <sheetProtection/>
  <mergeCells count="1">
    <mergeCell ref="A95:F95"/>
  </mergeCells>
  <printOptions/>
  <pageMargins left="0.7874015748031497" right="0.5118110236220472" top="0.5511811023622047" bottom="0.5511811023622047" header="0.31496062992125984" footer="0.31496062992125984"/>
  <pageSetup fitToHeight="1" fitToWidth="1" horizontalDpi="600" verticalDpi="600" orientation="portrait" paperSize="9" scale="5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2015-12-22T13:07:42Z</dcterms:modified>
  <cp:category/>
  <cp:version/>
  <cp:contentType/>
  <cp:contentStatus/>
</cp:coreProperties>
</file>